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9720" windowHeight="7230" tabRatio="930" activeTab="0"/>
  </bookViews>
  <sheets>
    <sheet name="Ambiente 1" sheetId="1" r:id="rId1"/>
  </sheets>
  <definedNames>
    <definedName name="ambiente">'Ambiente 1'!$L$32:$L$39</definedName>
    <definedName name="atividade">'Ambiente 1'!$L$28:$L$30</definedName>
    <definedName name="construcao">'Ambiente 1'!$L$15:$L$16</definedName>
    <definedName name="renovacao">'Ambiente 1'!$L$41:$L$42</definedName>
    <definedName name="SN">'Ambiente 1'!$L$19:$L$20</definedName>
  </definedNames>
  <calcPr fullCalcOnLoad="1"/>
</workbook>
</file>

<file path=xl/sharedStrings.xml><?xml version="1.0" encoding="utf-8"?>
<sst xmlns="http://schemas.openxmlformats.org/spreadsheetml/2006/main" count="113" uniqueCount="89">
  <si>
    <t xml:space="preserve"> </t>
  </si>
  <si>
    <t>Fator de proteção</t>
  </si>
  <si>
    <t>Área (m2)</t>
  </si>
  <si>
    <t>Qs (kcal/h)</t>
  </si>
  <si>
    <t>Janelas ao sol   E ou O</t>
  </si>
  <si>
    <t>Janelas ao sol SE ou SO</t>
  </si>
  <si>
    <t>Janelas ao sol NE ou NO</t>
  </si>
  <si>
    <t>Janelas ao sol       N</t>
  </si>
  <si>
    <t>Valor resultante referente às janelas ao sol (máx. valor)</t>
  </si>
  <si>
    <t>Janelas à sombra</t>
  </si>
  <si>
    <t>Janelas ao sol não computadas</t>
  </si>
  <si>
    <t>Forro entre andares</t>
  </si>
  <si>
    <t>Piso entre andares</t>
  </si>
  <si>
    <t>Cobertura Envidraçada</t>
  </si>
  <si>
    <t xml:space="preserve">   Fator de Sombra = </t>
  </si>
  <si>
    <t>Área</t>
  </si>
  <si>
    <t>Watts</t>
  </si>
  <si>
    <t>Ql (kcal/h)</t>
  </si>
  <si>
    <t>pessoas</t>
  </si>
  <si>
    <t>Vazão</t>
  </si>
  <si>
    <t>Infiltração (m3/h)</t>
  </si>
  <si>
    <t>Outros</t>
  </si>
  <si>
    <t>CARGAS TOTAIS</t>
  </si>
  <si>
    <t>CARGA TÉRMICA DE REFRIGERAÇÃO  (kcal/h)</t>
  </si>
  <si>
    <t>CARGA TÉRMICA DE REFRIGERAÇÃO  (TR)</t>
  </si>
  <si>
    <t>FATOR DE CALOR SENSÍVEL</t>
  </si>
  <si>
    <t>CARGA TÉRMICA DE REFRIGERAÇÃO  (Btu/h)</t>
  </si>
  <si>
    <t>Renovação de ar (m3/h)</t>
  </si>
  <si>
    <t>área</t>
  </si>
  <si>
    <t>vazão por pessoa</t>
  </si>
  <si>
    <t>vazão por área</t>
  </si>
  <si>
    <t>Indicador m2/TR</t>
  </si>
  <si>
    <t>W/m2</t>
  </si>
  <si>
    <t>qtde.</t>
  </si>
  <si>
    <t>sem proteção</t>
  </si>
  <si>
    <t>com cortinas</t>
  </si>
  <si>
    <t>com proteção</t>
  </si>
  <si>
    <t>ILUMINAÇÃO</t>
  </si>
  <si>
    <t>OCUPANTES</t>
  </si>
  <si>
    <t>JANELAS</t>
  </si>
  <si>
    <t>PAREDES</t>
  </si>
  <si>
    <t>COBERTURA</t>
  </si>
  <si>
    <t>PISO</t>
  </si>
  <si>
    <t>EQUIPAMENTOS</t>
  </si>
  <si>
    <t>RENOVAÇÃO E INFILTRAÇÃO DE AR</t>
  </si>
  <si>
    <t>RESULTADOS</t>
  </si>
  <si>
    <t>Construção</t>
  </si>
  <si>
    <t>leve (espessura 15 cm)</t>
  </si>
  <si>
    <t>pesada (espessura 30 cm)</t>
  </si>
  <si>
    <t>Demais paredes externas</t>
  </si>
  <si>
    <t>Parede externa mais insolada</t>
  </si>
  <si>
    <t xml:space="preserve">PLANILHA DE CARGA TÉRMICA </t>
  </si>
  <si>
    <t>Versão 1.1</t>
  </si>
  <si>
    <t>arejado</t>
  </si>
  <si>
    <t>isolado</t>
  </si>
  <si>
    <t>não</t>
  </si>
  <si>
    <t>sim</t>
  </si>
  <si>
    <t xml:space="preserve">Terraço </t>
  </si>
  <si>
    <t>Forro de telhado</t>
  </si>
  <si>
    <t>Atividade</t>
  </si>
  <si>
    <t>sentados</t>
  </si>
  <si>
    <t>em trabalho de escritório</t>
  </si>
  <si>
    <t>em trabalho leve de oficina</t>
  </si>
  <si>
    <t xml:space="preserve">Ocupantes </t>
  </si>
  <si>
    <t>INFILTRAÇÃO DE AR</t>
  </si>
  <si>
    <t xml:space="preserve">Computador + Monitor </t>
  </si>
  <si>
    <t>Impressora a laser pequena</t>
  </si>
  <si>
    <t>Impressora a laser grande</t>
  </si>
  <si>
    <t>Copiadora de escritório</t>
  </si>
  <si>
    <t>Máquina de bebidas refrigeradas</t>
  </si>
  <si>
    <t>Máquina de venda de salgadinhos</t>
  </si>
  <si>
    <t>Bebedouros refrigerados</t>
  </si>
  <si>
    <t>Iluminação</t>
  </si>
  <si>
    <t>Tipo de ambiente</t>
  </si>
  <si>
    <t>escritório</t>
  </si>
  <si>
    <t>banco</t>
  </si>
  <si>
    <t>loja</t>
  </si>
  <si>
    <t>residência</t>
  </si>
  <si>
    <t>supermercado</t>
  </si>
  <si>
    <t>cinema</t>
  </si>
  <si>
    <t>restaurante</t>
  </si>
  <si>
    <t>auditório</t>
  </si>
  <si>
    <t>W/m2 ilum</t>
  </si>
  <si>
    <t>l/s.pessoa</t>
  </si>
  <si>
    <t>l/s.m2</t>
  </si>
  <si>
    <t>m3/h.pessoa</t>
  </si>
  <si>
    <t>m3/h.m2</t>
  </si>
  <si>
    <t>SEM renovação</t>
  </si>
  <si>
    <t>COM renovação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</si>
</sst>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&quot;Cr$&quot;\ #,##0_);\(&quot;Cr$&quot;\ #,##0\)"/>
    <numFmt numFmtId="197" formatCode="&quot;Cr$&quot;\ #,##0_);[Red]\(&quot;Cr$&quot;\ #,##0\)"/>
    <numFmt numFmtId="198" formatCode="&quot;Cr$&quot;\ #,##0.00_);\(&quot;Cr$&quot;\ #,##0.00\)"/>
    <numFmt numFmtId="199" formatCode="&quot;Cr$&quot;\ #,##0.00_);[Red]\(&quot;Cr$&quot;\ #,##0.00\)"/>
    <numFmt numFmtId="200" formatCode="_(&quot;Cr$&quot;\ * #,##0_);_(&quot;Cr$&quot;\ * \(#,##0\);_(&quot;Cr$&quot;\ * &quot;-&quot;_);_(@_)"/>
    <numFmt numFmtId="201" formatCode="_(&quot;Cr$&quot;\ * #,##0.00_);_(&quot;Cr$&quot;\ * \(#,##0.00\);_(&quot;Cr$&quot;\ 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0.00000"/>
    <numFmt numFmtId="207" formatCode="0.0000"/>
    <numFmt numFmtId="208" formatCode="0.000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3" fontId="0" fillId="0" borderId="0" xfId="6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43" fontId="0" fillId="0" borderId="12" xfId="60" applyFont="1" applyBorder="1" applyAlignment="1" applyProtection="1">
      <alignment horizontal="center"/>
      <protection/>
    </xf>
    <xf numFmtId="43" fontId="0" fillId="33" borderId="13" xfId="6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43" fontId="0" fillId="33" borderId="12" xfId="6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43" fontId="0" fillId="33" borderId="19" xfId="60" applyFont="1" applyFill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43" fontId="0" fillId="0" borderId="13" xfId="60" applyFont="1" applyFill="1" applyBorder="1" applyAlignment="1" applyProtection="1">
      <alignment horizontal="center"/>
      <protection/>
    </xf>
    <xf numFmtId="43" fontId="0" fillId="0" borderId="12" xfId="60" applyFont="1" applyFill="1" applyBorder="1" applyAlignment="1" applyProtection="1">
      <alignment/>
      <protection/>
    </xf>
    <xf numFmtId="43" fontId="0" fillId="0" borderId="13" xfId="60" applyFon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3" fontId="0" fillId="33" borderId="23" xfId="60" applyFont="1" applyFill="1" applyBorder="1" applyAlignment="1" applyProtection="1">
      <alignment/>
      <protection/>
    </xf>
    <xf numFmtId="43" fontId="0" fillId="33" borderId="24" xfId="60" applyFont="1" applyFill="1" applyBorder="1" applyAlignment="1" applyProtection="1">
      <alignment/>
      <protection/>
    </xf>
    <xf numFmtId="43" fontId="0" fillId="0" borderId="21" xfId="60" applyFont="1" applyBorder="1" applyAlignment="1" applyProtection="1">
      <alignment/>
      <protection/>
    </xf>
    <xf numFmtId="43" fontId="0" fillId="33" borderId="25" xfId="60" applyFont="1" applyFill="1" applyBorder="1" applyAlignment="1" applyProtection="1">
      <alignment/>
      <protection/>
    </xf>
    <xf numFmtId="205" fontId="0" fillId="33" borderId="25" xfId="60" applyNumberFormat="1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0" fontId="0" fillId="33" borderId="26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2" fontId="0" fillId="36" borderId="12" xfId="0" applyNumberFormat="1" applyFill="1" applyBorder="1" applyAlignment="1" applyProtection="1">
      <alignment/>
      <protection locked="0"/>
    </xf>
    <xf numFmtId="2" fontId="0" fillId="36" borderId="0" xfId="0" applyNumberFormat="1" applyFill="1" applyBorder="1" applyAlignment="1" applyProtection="1">
      <alignment/>
      <protection locked="0"/>
    </xf>
    <xf numFmtId="2" fontId="0" fillId="36" borderId="12" xfId="60" applyNumberFormat="1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43" fontId="0" fillId="33" borderId="12" xfId="60" applyNumberFormat="1" applyFont="1" applyFill="1" applyBorder="1" applyAlignment="1" applyProtection="1">
      <alignment/>
      <protection/>
    </xf>
    <xf numFmtId="204" fontId="0" fillId="33" borderId="12" xfId="60" applyNumberFormat="1" applyFont="1" applyFill="1" applyBorder="1" applyAlignment="1" applyProtection="1">
      <alignment/>
      <protection/>
    </xf>
    <xf numFmtId="205" fontId="0" fillId="33" borderId="12" xfId="6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36" borderId="12" xfId="0" applyFill="1" applyBorder="1" applyAlignment="1" applyProtection="1">
      <alignment/>
      <protection locked="0"/>
    </xf>
    <xf numFmtId="43" fontId="0" fillId="33" borderId="12" xfId="60" applyNumberFormat="1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43" fontId="0" fillId="33" borderId="26" xfId="60" applyNumberFormat="1" applyFont="1" applyFill="1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43" fontId="0" fillId="0" borderId="19" xfId="60" applyFont="1" applyBorder="1" applyAlignment="1" applyProtection="1">
      <alignment horizontal="center"/>
      <protection/>
    </xf>
    <xf numFmtId="43" fontId="0" fillId="33" borderId="29" xfId="60" applyNumberFormat="1" applyFont="1" applyFill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43" fontId="0" fillId="0" borderId="0" xfId="60" applyFont="1" applyBorder="1" applyAlignment="1" applyProtection="1">
      <alignment/>
      <protection/>
    </xf>
    <xf numFmtId="43" fontId="0" fillId="0" borderId="33" xfId="6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43" fontId="0" fillId="0" borderId="22" xfId="60" applyFont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 horizontal="center"/>
      <protection locked="0"/>
    </xf>
    <xf numFmtId="43" fontId="0" fillId="36" borderId="12" xfId="60" applyFont="1" applyFill="1" applyBorder="1" applyAlignment="1" applyProtection="1">
      <alignment/>
      <protection locked="0"/>
    </xf>
    <xf numFmtId="43" fontId="0" fillId="36" borderId="13" xfId="6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2" max="2" width="11.421875" style="0" customWidth="1"/>
    <col min="8" max="8" width="10.140625" style="1" bestFit="1" customWidth="1"/>
    <col min="9" max="9" width="11.421875" style="1" customWidth="1"/>
    <col min="11" max="11" width="0" style="0" hidden="1" customWidth="1"/>
    <col min="12" max="12" width="12.8515625" style="0" hidden="1" customWidth="1"/>
    <col min="13" max="14" width="8.7109375" style="0" hidden="1" customWidth="1"/>
    <col min="15" max="15" width="0" style="0" hidden="1" customWidth="1"/>
    <col min="16" max="16" width="10.8515625" style="0" hidden="1" customWidth="1"/>
    <col min="17" max="17" width="0" style="0" hidden="1" customWidth="1"/>
  </cols>
  <sheetData>
    <row r="1" spans="1:9" ht="12">
      <c r="A1" s="84" t="s">
        <v>51</v>
      </c>
      <c r="B1" s="85"/>
      <c r="C1" s="85"/>
      <c r="D1" s="85"/>
      <c r="E1" s="85"/>
      <c r="F1" s="85"/>
      <c r="G1" s="85"/>
      <c r="H1" s="85"/>
      <c r="I1" s="86"/>
    </row>
    <row r="2" spans="1:9" ht="12">
      <c r="A2" s="54" t="s">
        <v>0</v>
      </c>
      <c r="B2" s="47"/>
      <c r="C2" s="47"/>
      <c r="D2" s="47"/>
      <c r="E2" s="47"/>
      <c r="F2" s="47"/>
      <c r="G2" s="47"/>
      <c r="H2" s="47"/>
      <c r="I2" s="53"/>
    </row>
    <row r="3" spans="1:9" ht="15">
      <c r="A3" s="3" t="s">
        <v>52</v>
      </c>
      <c r="B3" s="4"/>
      <c r="C3" s="5"/>
      <c r="D3" s="6"/>
      <c r="E3" s="7"/>
      <c r="F3" s="8"/>
      <c r="G3" s="9" t="s">
        <v>2</v>
      </c>
      <c r="H3" s="10" t="s">
        <v>3</v>
      </c>
      <c r="I3" s="11"/>
    </row>
    <row r="4" spans="1:9" ht="12">
      <c r="A4" s="49" t="s">
        <v>39</v>
      </c>
      <c r="B4" s="50"/>
      <c r="C4" s="50"/>
      <c r="D4" s="50"/>
      <c r="E4" s="50"/>
      <c r="F4" s="50"/>
      <c r="G4" s="50"/>
      <c r="H4" s="50"/>
      <c r="I4" s="51"/>
    </row>
    <row r="5" spans="1:9" ht="12">
      <c r="A5" s="12"/>
      <c r="B5" s="13"/>
      <c r="C5" s="14"/>
      <c r="D5" s="46" t="s">
        <v>1</v>
      </c>
      <c r="E5" s="47"/>
      <c r="F5" s="48"/>
      <c r="G5" s="16"/>
      <c r="H5" s="17"/>
      <c r="I5" s="11"/>
    </row>
    <row r="6" spans="1:14" ht="12">
      <c r="A6" s="18" t="s">
        <v>4</v>
      </c>
      <c r="B6" s="19"/>
      <c r="C6" s="20"/>
      <c r="D6" s="62" t="s">
        <v>35</v>
      </c>
      <c r="E6" s="63"/>
      <c r="F6" s="64"/>
      <c r="G6" s="65">
        <v>0</v>
      </c>
      <c r="H6" s="17">
        <f>IF(D6=$L$10,G6*L6,IF(D6=$L$11,G6*M6,IF(D6=$L$12,G6*N6)))</f>
        <v>0</v>
      </c>
      <c r="I6" s="11"/>
      <c r="L6" s="45">
        <v>520</v>
      </c>
      <c r="M6" s="45">
        <v>353</v>
      </c>
      <c r="N6" s="45">
        <v>109</v>
      </c>
    </row>
    <row r="7" spans="1:14" ht="12">
      <c r="A7" s="12" t="s">
        <v>5</v>
      </c>
      <c r="B7" s="13"/>
      <c r="C7" s="14"/>
      <c r="D7" s="62" t="s">
        <v>35</v>
      </c>
      <c r="E7" s="63"/>
      <c r="F7" s="64"/>
      <c r="G7" s="66">
        <v>0</v>
      </c>
      <c r="H7" s="17">
        <f>IF(D7=$L$10,G7*L7,IF(D7=$L$11,G7*M7,IF(D7=$L$12,G7*N7)))</f>
        <v>0</v>
      </c>
      <c r="I7" s="11"/>
      <c r="L7" s="45">
        <v>354</v>
      </c>
      <c r="M7" s="45">
        <v>245</v>
      </c>
      <c r="N7" s="45">
        <v>86</v>
      </c>
    </row>
    <row r="8" spans="1:14" ht="12">
      <c r="A8" s="12" t="s">
        <v>6</v>
      </c>
      <c r="B8" s="13"/>
      <c r="C8" s="14"/>
      <c r="D8" s="62" t="s">
        <v>35</v>
      </c>
      <c r="E8" s="63"/>
      <c r="F8" s="64"/>
      <c r="G8" s="65">
        <v>0</v>
      </c>
      <c r="H8" s="17">
        <f>IF(D8=$L$10,G8*L8,IF(D8=$L$11,G8*M8,IF(D8=$L$12,G8*N8)))</f>
        <v>0</v>
      </c>
      <c r="I8" s="11"/>
      <c r="L8" s="45">
        <v>415</v>
      </c>
      <c r="M8" s="45">
        <v>284</v>
      </c>
      <c r="N8" s="45">
        <v>94</v>
      </c>
    </row>
    <row r="9" spans="1:14" ht="12">
      <c r="A9" s="12" t="s">
        <v>7</v>
      </c>
      <c r="B9" s="13"/>
      <c r="C9" s="14"/>
      <c r="D9" s="62" t="s">
        <v>35</v>
      </c>
      <c r="E9" s="63"/>
      <c r="F9" s="64"/>
      <c r="G9" s="65">
        <v>0</v>
      </c>
      <c r="H9" s="17">
        <f>IF(D9=$L$10,G9*L9,IF(D9=$L$11,G9*M9,IF(D9=$L$12,G9*N9)))</f>
        <v>0</v>
      </c>
      <c r="I9" s="11"/>
      <c r="L9" s="45">
        <v>223</v>
      </c>
      <c r="M9" s="45">
        <v>160</v>
      </c>
      <c r="N9" s="45">
        <v>67</v>
      </c>
    </row>
    <row r="10" spans="1:12" ht="12">
      <c r="A10" s="22" t="s">
        <v>8</v>
      </c>
      <c r="B10" s="23"/>
      <c r="C10" s="23"/>
      <c r="D10" s="23"/>
      <c r="E10" s="23"/>
      <c r="F10" s="23"/>
      <c r="G10" s="23"/>
      <c r="H10" s="24">
        <f>MAX(H6,H7,H8,H9)</f>
        <v>0</v>
      </c>
      <c r="I10" s="11"/>
      <c r="L10" s="45" t="s">
        <v>34</v>
      </c>
    </row>
    <row r="11" spans="1:12" ht="12">
      <c r="A11" s="18" t="s">
        <v>9</v>
      </c>
      <c r="B11" s="19"/>
      <c r="C11" s="19"/>
      <c r="D11" s="19"/>
      <c r="E11" s="19"/>
      <c r="F11" s="20"/>
      <c r="G11" s="65">
        <v>0</v>
      </c>
      <c r="H11" s="17">
        <f>PRODUCT(G11,42)</f>
        <v>0</v>
      </c>
      <c r="I11" s="11"/>
      <c r="L11" s="45" t="s">
        <v>35</v>
      </c>
    </row>
    <row r="12" spans="1:12" ht="12">
      <c r="A12" s="12" t="s">
        <v>10</v>
      </c>
      <c r="B12" s="13"/>
      <c r="C12" s="13"/>
      <c r="D12" s="13"/>
      <c r="E12" s="13"/>
      <c r="F12" s="14"/>
      <c r="G12" s="25">
        <f>IF(H10=H6,SUM(G7,G8,G9),IF(H10=H7,SUM(G6,G8,G9),IF(H10=H8,SUM(G6,G7,G9),SUM(G6,G7,G8))))</f>
        <v>0</v>
      </c>
      <c r="H12" s="17">
        <f>PRODUCT(G12,42)</f>
        <v>0</v>
      </c>
      <c r="I12" s="11"/>
      <c r="L12" s="45" t="s">
        <v>36</v>
      </c>
    </row>
    <row r="13" spans="1:9" ht="12">
      <c r="A13" s="49" t="s">
        <v>40</v>
      </c>
      <c r="B13" s="50"/>
      <c r="C13" s="50"/>
      <c r="D13" s="50"/>
      <c r="E13" s="50"/>
      <c r="F13" s="50"/>
      <c r="G13" s="50"/>
      <c r="H13" s="50"/>
      <c r="I13" s="51"/>
    </row>
    <row r="14" spans="1:9" ht="12">
      <c r="A14" s="12"/>
      <c r="B14" s="13"/>
      <c r="C14" s="14"/>
      <c r="D14" s="46" t="s">
        <v>46</v>
      </c>
      <c r="E14" s="47" t="s">
        <v>46</v>
      </c>
      <c r="F14" s="48"/>
      <c r="G14" s="16"/>
      <c r="H14" s="17"/>
      <c r="I14" s="11"/>
    </row>
    <row r="15" spans="1:13" ht="12">
      <c r="A15" s="18" t="s">
        <v>50</v>
      </c>
      <c r="B15" s="19"/>
      <c r="C15" s="19"/>
      <c r="D15" s="92" t="s">
        <v>47</v>
      </c>
      <c r="E15" s="92"/>
      <c r="F15" s="92"/>
      <c r="G15" s="65">
        <v>0</v>
      </c>
      <c r="H15" s="17">
        <f>IF(D15=$L$15,G15*43,IF(D15=$L$16,G15*34,erro))</f>
        <v>0</v>
      </c>
      <c r="I15" s="11"/>
      <c r="L15" s="45" t="s">
        <v>47</v>
      </c>
      <c r="M15" s="45"/>
    </row>
    <row r="16" spans="1:13" ht="12">
      <c r="A16" s="12" t="s">
        <v>49</v>
      </c>
      <c r="B16" s="13"/>
      <c r="C16" s="13"/>
      <c r="D16" s="92" t="s">
        <v>47</v>
      </c>
      <c r="E16" s="92"/>
      <c r="F16" s="92"/>
      <c r="G16" s="65">
        <v>0</v>
      </c>
      <c r="H16" s="17">
        <f>IF(D16=$L$15,G16*18,IF(D16=$L$16,G16*11,erro))</f>
        <v>0</v>
      </c>
      <c r="I16" s="11"/>
      <c r="L16" s="45" t="s">
        <v>48</v>
      </c>
      <c r="M16" s="45"/>
    </row>
    <row r="17" spans="1:9" ht="12">
      <c r="A17" s="49" t="s">
        <v>41</v>
      </c>
      <c r="B17" s="50"/>
      <c r="C17" s="50"/>
      <c r="D17" s="50"/>
      <c r="E17" s="50"/>
      <c r="F17" s="50"/>
      <c r="G17" s="50"/>
      <c r="H17" s="50"/>
      <c r="I17" s="51"/>
    </row>
    <row r="18" spans="1:9" ht="12">
      <c r="A18" s="12"/>
      <c r="B18" s="13"/>
      <c r="C18" s="14"/>
      <c r="D18" s="56"/>
      <c r="E18" s="55" t="s">
        <v>53</v>
      </c>
      <c r="F18" s="52" t="s">
        <v>54</v>
      </c>
      <c r="G18" s="16"/>
      <c r="H18" s="17"/>
      <c r="I18" s="11"/>
    </row>
    <row r="19" spans="1:12" ht="12">
      <c r="A19" s="12" t="s">
        <v>57</v>
      </c>
      <c r="B19" s="13"/>
      <c r="C19" s="13"/>
      <c r="D19" s="13"/>
      <c r="E19" s="15"/>
      <c r="F19" s="97" t="s">
        <v>55</v>
      </c>
      <c r="G19" s="67">
        <v>0</v>
      </c>
      <c r="H19" s="17">
        <f>IF(F19=L19,G19*83,IF(F19=L20,G19*25,erro))</f>
        <v>0</v>
      </c>
      <c r="I19" s="11"/>
      <c r="L19" s="45" t="s">
        <v>55</v>
      </c>
    </row>
    <row r="20" spans="1:12" ht="12">
      <c r="A20" s="18" t="s">
        <v>58</v>
      </c>
      <c r="B20" s="19"/>
      <c r="C20" s="19"/>
      <c r="D20" s="19"/>
      <c r="E20" s="93" t="s">
        <v>55</v>
      </c>
      <c r="F20" s="97" t="s">
        <v>55</v>
      </c>
      <c r="G20" s="65">
        <v>0</v>
      </c>
      <c r="H20" s="17">
        <f>IF(AND(E20=L19,F20=L19),G20*49,IF(AND(E20=L19,F20=L20),G20*9,IF(AND(E20=L20,F20=L19),G20*20,G20*5)))</f>
        <v>0</v>
      </c>
      <c r="I20" s="11"/>
      <c r="L20" s="45" t="s">
        <v>56</v>
      </c>
    </row>
    <row r="21" spans="1:9" ht="12">
      <c r="A21" s="12" t="s">
        <v>11</v>
      </c>
      <c r="B21" s="13"/>
      <c r="C21" s="13"/>
      <c r="D21" s="13"/>
      <c r="E21" s="13"/>
      <c r="F21" s="13"/>
      <c r="G21" s="65">
        <v>0</v>
      </c>
      <c r="H21" s="17">
        <f>PRODUCT(G21,9)</f>
        <v>0</v>
      </c>
      <c r="I21" s="11"/>
    </row>
    <row r="22" spans="1:9" ht="12">
      <c r="A22" s="12" t="s">
        <v>13</v>
      </c>
      <c r="B22" s="13"/>
      <c r="C22" s="13"/>
      <c r="D22" s="26" t="s">
        <v>14</v>
      </c>
      <c r="E22" s="13"/>
      <c r="F22" s="72">
        <v>0.4</v>
      </c>
      <c r="G22" s="65">
        <v>0</v>
      </c>
      <c r="H22" s="17">
        <f>860*(F22*G22)</f>
        <v>0</v>
      </c>
      <c r="I22" s="11"/>
    </row>
    <row r="23" spans="1:9" ht="12">
      <c r="A23" s="49" t="s">
        <v>42</v>
      </c>
      <c r="B23" s="50"/>
      <c r="C23" s="50"/>
      <c r="D23" s="50"/>
      <c r="E23" s="50"/>
      <c r="F23" s="50"/>
      <c r="G23" s="50"/>
      <c r="H23" s="50"/>
      <c r="I23" s="51"/>
    </row>
    <row r="24" spans="1:9" ht="12">
      <c r="A24" s="12" t="s">
        <v>12</v>
      </c>
      <c r="B24" s="13"/>
      <c r="C24" s="13"/>
      <c r="D24" s="13"/>
      <c r="E24" s="13"/>
      <c r="F24" s="14"/>
      <c r="G24" s="65">
        <v>0</v>
      </c>
      <c r="H24" s="17">
        <f>PRODUCT(G24,12)</f>
        <v>0</v>
      </c>
      <c r="I24" s="11"/>
    </row>
    <row r="25" spans="1:9" ht="12">
      <c r="A25" s="49" t="s">
        <v>37</v>
      </c>
      <c r="B25" s="50"/>
      <c r="C25" s="50"/>
      <c r="D25" s="50"/>
      <c r="E25" s="50"/>
      <c r="F25" s="50"/>
      <c r="G25" s="50"/>
      <c r="H25" s="50"/>
      <c r="I25" s="51"/>
    </row>
    <row r="26" spans="1:9" ht="12">
      <c r="A26" s="22"/>
      <c r="B26" s="23"/>
      <c r="C26" s="57" t="s">
        <v>73</v>
      </c>
      <c r="D26" s="23"/>
      <c r="E26" s="27" t="s">
        <v>32</v>
      </c>
      <c r="F26" s="27" t="s">
        <v>15</v>
      </c>
      <c r="G26" s="28" t="s">
        <v>16</v>
      </c>
      <c r="H26" s="10" t="s">
        <v>3</v>
      </c>
      <c r="I26" s="11"/>
    </row>
    <row r="27" spans="1:9" ht="12">
      <c r="A27" s="59" t="s">
        <v>72</v>
      </c>
      <c r="B27" s="13"/>
      <c r="C27" s="92" t="s">
        <v>77</v>
      </c>
      <c r="D27" s="92"/>
      <c r="E27" s="73">
        <f>IF($C$27=$L$32,M32,IF($C$27=$L$33,M33,IF($C$27=$L$34,M34,IF($C$27=$L$35,M35,IF($C$27=$L$36,M36,IF($C$27=$L$37,M37,IF($C$27=$L$38,M38,IF($C$27=$L$39,M39,0))))))))</f>
        <v>9</v>
      </c>
      <c r="F27" s="65">
        <v>0</v>
      </c>
      <c r="G27" s="21">
        <f>F27*E27</f>
        <v>0</v>
      </c>
      <c r="H27" s="17">
        <f>PRODUCT(G27,0.86)</f>
        <v>0</v>
      </c>
      <c r="I27" s="11"/>
    </row>
    <row r="28" spans="1:12" ht="12">
      <c r="A28" s="49" t="s">
        <v>38</v>
      </c>
      <c r="B28" s="50"/>
      <c r="C28" s="50"/>
      <c r="D28" s="50"/>
      <c r="E28" s="50"/>
      <c r="F28" s="50"/>
      <c r="G28" s="50"/>
      <c r="H28" s="50"/>
      <c r="I28" s="51"/>
      <c r="L28" s="58" t="s">
        <v>60</v>
      </c>
    </row>
    <row r="29" spans="1:12" ht="12">
      <c r="A29" s="22"/>
      <c r="B29" s="23"/>
      <c r="C29" s="23"/>
      <c r="D29" s="23"/>
      <c r="E29" s="60" t="s">
        <v>59</v>
      </c>
      <c r="F29" s="61"/>
      <c r="G29" s="9" t="s">
        <v>18</v>
      </c>
      <c r="H29" s="10" t="s">
        <v>3</v>
      </c>
      <c r="I29" s="30" t="s">
        <v>17</v>
      </c>
      <c r="L29" s="58" t="s">
        <v>61</v>
      </c>
    </row>
    <row r="30" spans="1:12" ht="12">
      <c r="A30" s="59" t="s">
        <v>63</v>
      </c>
      <c r="B30" s="13"/>
      <c r="C30" s="13"/>
      <c r="D30" s="92" t="s">
        <v>60</v>
      </c>
      <c r="E30" s="92"/>
      <c r="F30" s="92"/>
      <c r="G30" s="75">
        <v>0</v>
      </c>
      <c r="H30" s="17">
        <f>IF(D30=L28,G30*58,IF(D30=L29,G30*54,G30*62))</f>
        <v>0</v>
      </c>
      <c r="I30" s="11">
        <f>IF(D30=L28,G30*30,IF(D30=L29,G30*59,G30*127))</f>
        <v>0</v>
      </c>
      <c r="L30" s="58" t="s">
        <v>62</v>
      </c>
    </row>
    <row r="31" spans="1:17" ht="12">
      <c r="A31" s="49" t="s">
        <v>43</v>
      </c>
      <c r="B31" s="50"/>
      <c r="C31" s="50"/>
      <c r="D31" s="50"/>
      <c r="E31" s="50"/>
      <c r="F31" s="50"/>
      <c r="G31" s="50"/>
      <c r="H31" s="50"/>
      <c r="I31" s="51"/>
      <c r="M31" s="58" t="s">
        <v>82</v>
      </c>
      <c r="N31" s="58" t="s">
        <v>83</v>
      </c>
      <c r="O31" s="58" t="s">
        <v>84</v>
      </c>
      <c r="P31" s="58" t="s">
        <v>85</v>
      </c>
      <c r="Q31" s="58" t="s">
        <v>86</v>
      </c>
    </row>
    <row r="32" spans="1:17" ht="12">
      <c r="A32" s="22"/>
      <c r="B32" s="23"/>
      <c r="C32" s="23"/>
      <c r="D32" s="23"/>
      <c r="E32" s="23"/>
      <c r="F32" s="29" t="s">
        <v>33</v>
      </c>
      <c r="G32" s="28" t="s">
        <v>16</v>
      </c>
      <c r="H32" s="17"/>
      <c r="I32" s="11"/>
      <c r="L32" s="74" t="s">
        <v>74</v>
      </c>
      <c r="M32">
        <v>16</v>
      </c>
      <c r="N32">
        <v>3.8</v>
      </c>
      <c r="O32">
        <v>0.5</v>
      </c>
      <c r="P32">
        <f>N32*3.6</f>
        <v>13.68</v>
      </c>
      <c r="Q32">
        <f>O32*3.6</f>
        <v>1.8</v>
      </c>
    </row>
    <row r="33" spans="1:17" ht="12">
      <c r="A33" s="69" t="s">
        <v>65</v>
      </c>
      <c r="B33" s="70"/>
      <c r="C33" s="70"/>
      <c r="D33" s="70"/>
      <c r="E33" s="70"/>
      <c r="F33" s="75">
        <v>0</v>
      </c>
      <c r="G33" s="73">
        <v>125</v>
      </c>
      <c r="H33" s="31">
        <f>F33*G33*3024/3500</f>
        <v>0</v>
      </c>
      <c r="I33" s="32">
        <v>0</v>
      </c>
      <c r="L33" s="74" t="s">
        <v>75</v>
      </c>
      <c r="M33">
        <v>16</v>
      </c>
      <c r="N33">
        <v>5.7</v>
      </c>
      <c r="O33">
        <v>0.5</v>
      </c>
      <c r="P33">
        <f aca="true" t="shared" si="0" ref="P33:P39">N33*3.6</f>
        <v>20.52</v>
      </c>
      <c r="Q33">
        <f aca="true" t="shared" si="1" ref="Q33:Q39">O33*3.6</f>
        <v>1.8</v>
      </c>
    </row>
    <row r="34" spans="1:17" ht="12">
      <c r="A34" s="69" t="s">
        <v>66</v>
      </c>
      <c r="B34" s="70"/>
      <c r="C34" s="70"/>
      <c r="D34" s="70"/>
      <c r="E34" s="70"/>
      <c r="F34" s="75">
        <v>0</v>
      </c>
      <c r="G34" s="73">
        <v>70</v>
      </c>
      <c r="H34" s="31">
        <f>F34*G34*3024/3500</f>
        <v>0</v>
      </c>
      <c r="I34" s="32">
        <v>0</v>
      </c>
      <c r="L34" s="74" t="s">
        <v>76</v>
      </c>
      <c r="M34">
        <v>28</v>
      </c>
      <c r="N34">
        <v>5.7</v>
      </c>
      <c r="O34">
        <v>0.9</v>
      </c>
      <c r="P34">
        <f t="shared" si="0"/>
        <v>20.52</v>
      </c>
      <c r="Q34">
        <f t="shared" si="1"/>
        <v>3.24</v>
      </c>
    </row>
    <row r="35" spans="1:17" ht="12">
      <c r="A35" s="69" t="s">
        <v>67</v>
      </c>
      <c r="B35" s="70"/>
      <c r="C35" s="70"/>
      <c r="D35" s="70"/>
      <c r="E35" s="70"/>
      <c r="F35" s="75">
        <v>0</v>
      </c>
      <c r="G35" s="73">
        <v>125</v>
      </c>
      <c r="H35" s="31">
        <f>F35*G35*3024/3500</f>
        <v>0</v>
      </c>
      <c r="I35" s="32">
        <v>0</v>
      </c>
      <c r="L35" s="74" t="s">
        <v>77</v>
      </c>
      <c r="M35">
        <v>9</v>
      </c>
      <c r="N35">
        <v>10.3</v>
      </c>
      <c r="P35">
        <f t="shared" si="0"/>
        <v>37.080000000000005</v>
      </c>
      <c r="Q35">
        <f t="shared" si="1"/>
        <v>0</v>
      </c>
    </row>
    <row r="36" spans="1:17" ht="12">
      <c r="A36" s="69" t="s">
        <v>68</v>
      </c>
      <c r="B36" s="70"/>
      <c r="C36" s="70"/>
      <c r="D36" s="70"/>
      <c r="E36" s="70"/>
      <c r="F36" s="75">
        <v>0</v>
      </c>
      <c r="G36" s="73">
        <v>300</v>
      </c>
      <c r="H36" s="31">
        <f>F36*G36*3024/3500</f>
        <v>0</v>
      </c>
      <c r="I36" s="32">
        <v>0</v>
      </c>
      <c r="L36" s="74" t="s">
        <v>78</v>
      </c>
      <c r="M36">
        <v>21</v>
      </c>
      <c r="N36">
        <v>5.7</v>
      </c>
      <c r="O36">
        <v>0.5</v>
      </c>
      <c r="P36">
        <f t="shared" si="0"/>
        <v>20.52</v>
      </c>
      <c r="Q36">
        <f t="shared" si="1"/>
        <v>1.8</v>
      </c>
    </row>
    <row r="37" spans="1:17" ht="12">
      <c r="A37" s="69" t="s">
        <v>69</v>
      </c>
      <c r="B37" s="77"/>
      <c r="C37" s="77"/>
      <c r="D37" s="77"/>
      <c r="E37" s="78"/>
      <c r="F37" s="75">
        <v>0</v>
      </c>
      <c r="G37" s="73">
        <v>960</v>
      </c>
      <c r="H37" s="31">
        <f>F37*G37*3024/3500</f>
        <v>0</v>
      </c>
      <c r="I37" s="32">
        <v>0</v>
      </c>
      <c r="L37" s="74" t="s">
        <v>79</v>
      </c>
      <c r="M37">
        <v>6</v>
      </c>
      <c r="N37">
        <v>3.8</v>
      </c>
      <c r="O37">
        <v>0.5</v>
      </c>
      <c r="P37">
        <f t="shared" si="0"/>
        <v>13.68</v>
      </c>
      <c r="Q37">
        <f t="shared" si="1"/>
        <v>1.8</v>
      </c>
    </row>
    <row r="38" spans="1:17" ht="12">
      <c r="A38" s="69" t="s">
        <v>70</v>
      </c>
      <c r="B38" s="77"/>
      <c r="C38" s="77"/>
      <c r="D38" s="77"/>
      <c r="E38" s="78"/>
      <c r="F38" s="75">
        <v>0</v>
      </c>
      <c r="G38" s="73">
        <v>275</v>
      </c>
      <c r="H38" s="31">
        <f>F38*G38*3024/3500</f>
        <v>0</v>
      </c>
      <c r="I38" s="32">
        <v>0</v>
      </c>
      <c r="L38" s="74" t="s">
        <v>80</v>
      </c>
      <c r="M38">
        <v>13</v>
      </c>
      <c r="N38">
        <v>5.7</v>
      </c>
      <c r="O38">
        <v>1.4</v>
      </c>
      <c r="P38">
        <f t="shared" si="0"/>
        <v>20.52</v>
      </c>
      <c r="Q38">
        <f t="shared" si="1"/>
        <v>5.04</v>
      </c>
    </row>
    <row r="39" spans="1:17" ht="12">
      <c r="A39" s="69" t="s">
        <v>71</v>
      </c>
      <c r="B39" s="77"/>
      <c r="C39" s="77"/>
      <c r="D39" s="77"/>
      <c r="E39" s="78"/>
      <c r="F39" s="75">
        <v>0</v>
      </c>
      <c r="G39" s="73">
        <v>350</v>
      </c>
      <c r="H39" s="31">
        <f>F39*G39*3024/3500</f>
        <v>0</v>
      </c>
      <c r="I39" s="32">
        <v>0</v>
      </c>
      <c r="L39" s="74" t="s">
        <v>81</v>
      </c>
      <c r="M39">
        <v>10</v>
      </c>
      <c r="N39">
        <v>3.8</v>
      </c>
      <c r="O39">
        <v>0.5</v>
      </c>
      <c r="P39">
        <f t="shared" si="0"/>
        <v>13.68</v>
      </c>
      <c r="Q39">
        <f t="shared" si="1"/>
        <v>1.8</v>
      </c>
    </row>
    <row r="40" spans="1:9" ht="12">
      <c r="A40" s="49" t="s">
        <v>44</v>
      </c>
      <c r="B40" s="50"/>
      <c r="C40" s="50"/>
      <c r="D40" s="50"/>
      <c r="E40" s="50"/>
      <c r="F40" s="50"/>
      <c r="G40" s="50"/>
      <c r="H40" s="50"/>
      <c r="I40" s="51"/>
    </row>
    <row r="41" spans="1:12" ht="24.75">
      <c r="A41" s="22"/>
      <c r="B41" s="23"/>
      <c r="C41" s="42" t="s">
        <v>18</v>
      </c>
      <c r="D41" s="43" t="s">
        <v>29</v>
      </c>
      <c r="E41" s="42" t="s">
        <v>28</v>
      </c>
      <c r="F41" s="44" t="s">
        <v>30</v>
      </c>
      <c r="G41" s="80" t="s">
        <v>19</v>
      </c>
      <c r="H41" s="10" t="s">
        <v>3</v>
      </c>
      <c r="I41" s="30" t="s">
        <v>17</v>
      </c>
      <c r="L41" s="74" t="s">
        <v>87</v>
      </c>
    </row>
    <row r="42" spans="1:12" ht="12">
      <c r="A42" s="94" t="s">
        <v>88</v>
      </c>
      <c r="B42" s="64"/>
      <c r="C42" s="42"/>
      <c r="D42" s="43"/>
      <c r="E42" s="42"/>
      <c r="F42" s="44"/>
      <c r="G42" s="9"/>
      <c r="H42" s="82"/>
      <c r="I42" s="30"/>
      <c r="L42" s="74" t="s">
        <v>88</v>
      </c>
    </row>
    <row r="43" spans="1:9" ht="12.75" thickBot="1">
      <c r="A43" s="12" t="s">
        <v>27</v>
      </c>
      <c r="B43" s="13"/>
      <c r="C43" s="73">
        <f>SUM(G30:G30)</f>
        <v>0</v>
      </c>
      <c r="D43" s="71">
        <f>IF($C$27=$L$32,P32,IF($C$27=$L$33,P33,IF($C$27=$L$34,P34,IF($C$27=$L$35,P35,IF($C$27=$L$36,P36,IF($C$27=$L$37,P37,IF($C$27=$L$38,P38,IF($C$27=$L$39,P39,0))))))))</f>
        <v>37.080000000000005</v>
      </c>
      <c r="E43" s="76">
        <f>F27</f>
        <v>0</v>
      </c>
      <c r="F43" s="79">
        <f>IF($C$27=$L$32,Q32,IF($C$27=$L$33,Q33,IF($C$27=$L$34,Q34,IF($C$27=$L$35,Q35,IF($C$27=$L$36,Q36,IF($C$27=$L$37,Q37,IF($C$27=$L$38,Q38,IF($C$27=$L$39,Q39,0))))))))</f>
        <v>0</v>
      </c>
      <c r="G43" s="83">
        <f>IF(A42=L42,C43*D43+E43*F43,0)</f>
        <v>0</v>
      </c>
      <c r="H43" s="24">
        <f>PRODUCT(G43,2)</f>
        <v>0</v>
      </c>
      <c r="I43" s="11">
        <f>PRODUCT(G43,6.2)</f>
        <v>0</v>
      </c>
    </row>
    <row r="44" spans="1:9" ht="12">
      <c r="A44" s="68" t="s">
        <v>64</v>
      </c>
      <c r="B44" s="50"/>
      <c r="C44" s="50"/>
      <c r="D44" s="50"/>
      <c r="E44" s="50"/>
      <c r="F44" s="50"/>
      <c r="G44" s="81"/>
      <c r="H44" s="50"/>
      <c r="I44" s="51"/>
    </row>
    <row r="45" spans="1:9" ht="12">
      <c r="A45" s="22"/>
      <c r="B45" s="23"/>
      <c r="C45" s="42"/>
      <c r="D45" s="43"/>
      <c r="E45" s="42"/>
      <c r="F45" s="44"/>
      <c r="G45" s="9" t="s">
        <v>19</v>
      </c>
      <c r="H45" s="10" t="s">
        <v>3</v>
      </c>
      <c r="I45" s="30" t="s">
        <v>17</v>
      </c>
    </row>
    <row r="46" spans="1:13" ht="12">
      <c r="A46" s="12" t="s">
        <v>20</v>
      </c>
      <c r="B46" s="13"/>
      <c r="C46" s="33"/>
      <c r="D46" s="33"/>
      <c r="E46" s="13"/>
      <c r="F46" s="14"/>
      <c r="G46" s="65">
        <f>C46*D46</f>
        <v>0</v>
      </c>
      <c r="H46" s="17">
        <f>PRODUCT(G46,2)</f>
        <v>0</v>
      </c>
      <c r="I46" s="11">
        <f>PRODUCT(G46,6.2)</f>
        <v>0</v>
      </c>
      <c r="M46" s="2"/>
    </row>
    <row r="47" spans="1:9" ht="12">
      <c r="A47" s="22"/>
      <c r="B47" s="23"/>
      <c r="C47" s="23"/>
      <c r="D47" s="23"/>
      <c r="E47" s="23"/>
      <c r="F47" s="23"/>
      <c r="G47" s="29"/>
      <c r="H47" s="10" t="s">
        <v>3</v>
      </c>
      <c r="I47" s="30" t="s">
        <v>17</v>
      </c>
    </row>
    <row r="48" spans="1:9" ht="12">
      <c r="A48" s="12" t="s">
        <v>21</v>
      </c>
      <c r="B48" s="13"/>
      <c r="C48" s="13"/>
      <c r="D48" s="13"/>
      <c r="E48" s="13"/>
      <c r="F48" s="13"/>
      <c r="G48" s="14"/>
      <c r="H48" s="95"/>
      <c r="I48" s="96"/>
    </row>
    <row r="49" spans="1:9" ht="12.75" thickBot="1">
      <c r="A49" s="49" t="s">
        <v>45</v>
      </c>
      <c r="B49" s="50"/>
      <c r="C49" s="50"/>
      <c r="D49" s="50"/>
      <c r="E49" s="50"/>
      <c r="F49" s="50"/>
      <c r="G49" s="50"/>
      <c r="H49" s="50"/>
      <c r="I49" s="51"/>
    </row>
    <row r="50" spans="1:12" ht="12.75" thickBot="1">
      <c r="A50" s="34" t="s">
        <v>22</v>
      </c>
      <c r="B50" s="35"/>
      <c r="C50" s="35"/>
      <c r="D50" s="35"/>
      <c r="E50" s="35"/>
      <c r="F50" s="35"/>
      <c r="G50" s="36"/>
      <c r="H50" s="37">
        <f>SUM(H10:H48)</f>
        <v>0</v>
      </c>
      <c r="I50" s="38">
        <f>SUM(I30:I48)</f>
        <v>0</v>
      </c>
      <c r="L50" s="1"/>
    </row>
    <row r="51" spans="1:12" ht="12.75" thickBot="1">
      <c r="A51" s="34" t="s">
        <v>23</v>
      </c>
      <c r="B51" s="35"/>
      <c r="C51" s="35"/>
      <c r="D51" s="35"/>
      <c r="E51" s="35"/>
      <c r="F51" s="35"/>
      <c r="G51" s="35"/>
      <c r="H51" s="39"/>
      <c r="I51" s="40">
        <f>SUM(H50:I50)</f>
        <v>0</v>
      </c>
      <c r="L51" s="1"/>
    </row>
    <row r="52" spans="1:9" ht="12.75" thickBot="1">
      <c r="A52" s="34" t="s">
        <v>24</v>
      </c>
      <c r="B52" s="35"/>
      <c r="C52" s="35"/>
      <c r="D52" s="35"/>
      <c r="E52" s="35"/>
      <c r="F52" s="35"/>
      <c r="G52" s="35"/>
      <c r="H52" s="39"/>
      <c r="I52" s="40">
        <f>PRODUCT(I51,1/3000)</f>
        <v>0</v>
      </c>
    </row>
    <row r="53" spans="1:9" ht="12.75" thickBot="1">
      <c r="A53" s="34" t="s">
        <v>26</v>
      </c>
      <c r="B53" s="35"/>
      <c r="C53" s="35"/>
      <c r="D53" s="35"/>
      <c r="E53" s="35"/>
      <c r="F53" s="35"/>
      <c r="G53" s="35"/>
      <c r="H53" s="39"/>
      <c r="I53" s="41">
        <f>I52*12000</f>
        <v>0</v>
      </c>
    </row>
    <row r="54" spans="1:9" ht="12.75" thickBot="1">
      <c r="A54" s="34" t="s">
        <v>25</v>
      </c>
      <c r="B54" s="35"/>
      <c r="C54" s="35"/>
      <c r="D54" s="35"/>
      <c r="E54" s="35"/>
      <c r="F54" s="35"/>
      <c r="G54" s="35"/>
      <c r="H54" s="39"/>
      <c r="I54" s="40" t="e">
        <f>H50/I51</f>
        <v>#DIV/0!</v>
      </c>
    </row>
    <row r="55" spans="1:9" ht="12.75" thickBot="1">
      <c r="A55" s="3"/>
      <c r="B55" s="6"/>
      <c r="C55" s="6"/>
      <c r="D55" s="6"/>
      <c r="E55" s="6"/>
      <c r="F55" s="6"/>
      <c r="G55" s="6"/>
      <c r="H55" s="87"/>
      <c r="I55" s="88"/>
    </row>
    <row r="56" spans="1:9" ht="12.75" thickBot="1">
      <c r="A56" s="89"/>
      <c r="B56" s="90"/>
      <c r="C56" s="90"/>
      <c r="D56" s="90"/>
      <c r="E56" s="90"/>
      <c r="F56" s="90"/>
      <c r="G56" s="34" t="s">
        <v>31</v>
      </c>
      <c r="H56" s="91"/>
      <c r="I56" s="40" t="e">
        <f>F27/I52</f>
        <v>#DIV/0!</v>
      </c>
    </row>
  </sheetData>
  <sheetProtection password="C689" sheet="1"/>
  <mergeCells count="30">
    <mergeCell ref="A1:I1"/>
    <mergeCell ref="A2:I2"/>
    <mergeCell ref="D30:F30"/>
    <mergeCell ref="A44:I44"/>
    <mergeCell ref="C27:D27"/>
    <mergeCell ref="A37:E37"/>
    <mergeCell ref="A38:E38"/>
    <mergeCell ref="A39:E39"/>
    <mergeCell ref="A42:B42"/>
    <mergeCell ref="A49:I49"/>
    <mergeCell ref="D14:F14"/>
    <mergeCell ref="D15:F15"/>
    <mergeCell ref="D16:F16"/>
    <mergeCell ref="A33:E33"/>
    <mergeCell ref="A34:E34"/>
    <mergeCell ref="A35:E35"/>
    <mergeCell ref="A36:E36"/>
    <mergeCell ref="A40:I40"/>
    <mergeCell ref="A28:I28"/>
    <mergeCell ref="A4:I4"/>
    <mergeCell ref="A13:I13"/>
    <mergeCell ref="A17:I17"/>
    <mergeCell ref="A23:I23"/>
    <mergeCell ref="A31:I31"/>
    <mergeCell ref="D6:F6"/>
    <mergeCell ref="D7:F7"/>
    <mergeCell ref="D8:F8"/>
    <mergeCell ref="D9:F9"/>
    <mergeCell ref="D5:F5"/>
    <mergeCell ref="A25:I25"/>
  </mergeCells>
  <dataValidations count="6">
    <dataValidation type="list" allowBlank="1" showInputMessage="1" showErrorMessage="1" sqref="D6:F9">
      <formula1>$L$10:$L$12</formula1>
    </dataValidation>
    <dataValidation type="list" allowBlank="1" showInputMessage="1" showErrorMessage="1" sqref="D15:D16">
      <formula1>construcao</formula1>
    </dataValidation>
    <dataValidation type="list" allowBlank="1" showInputMessage="1" showErrorMessage="1" sqref="F19:F20 E20">
      <formula1>SN</formula1>
    </dataValidation>
    <dataValidation type="list" allowBlank="1" showInputMessage="1" showErrorMessage="1" sqref="D30">
      <formula1>atividade</formula1>
    </dataValidation>
    <dataValidation type="list" allowBlank="1" showInputMessage="1" showErrorMessage="1" sqref="C27:D27">
      <formula1>ambiente</formula1>
    </dataValidation>
    <dataValidation type="list" allowBlank="1" showInputMessage="1" showErrorMessage="1" sqref="A42:B42">
      <formula1>renovacao</formula1>
    </dataValidation>
  </dataValidations>
  <printOptions gridLines="1"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NRVA</dc:creator>
  <cp:keywords/>
  <dc:description/>
  <cp:lastModifiedBy>Mauricio Nath</cp:lastModifiedBy>
  <cp:lastPrinted>2002-03-19T18:16:07Z</cp:lastPrinted>
  <dcterms:created xsi:type="dcterms:W3CDTF">1998-01-20T22:48:12Z</dcterms:created>
  <dcterms:modified xsi:type="dcterms:W3CDTF">2018-08-17T19:41:52Z</dcterms:modified>
  <cp:category/>
  <cp:version/>
  <cp:contentType/>
  <cp:contentStatus/>
</cp:coreProperties>
</file>