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9720" windowHeight="7230" tabRatio="930" activeTab="0"/>
  </bookViews>
  <sheets>
    <sheet name="Ambiente 1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<sst xmlns="http://schemas.openxmlformats.org/spreadsheetml/2006/main" count="66" uniqueCount="58">
  <si>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 </t>
  </si>
  <si>
    <t>Fator de proteção</t>
  </si>
  <si>
    <t>Descrição</t>
  </si>
  <si>
    <t>Use 1 no correspondente e 0 nos demais</t>
  </si>
  <si>
    <t>Área (m2)</t>
  </si>
  <si>
    <t>Qs (kcal/h)</t>
  </si>
  <si>
    <t>s/proteção</t>
  </si>
  <si>
    <t>c/cortinas</t>
  </si>
  <si>
    <t>c/proteção</t>
  </si>
  <si>
    <t>Janelas ao sol   E ou O</t>
  </si>
  <si>
    <t>Janelas ao sol SE ou SO</t>
  </si>
  <si>
    <t>Janelas ao sol NE ou NO</t>
  </si>
  <si>
    <t>Janelas ao sol       N</t>
  </si>
  <si>
    <t>Valor resultante referente às janelas ao sol (máx. valor)</t>
  </si>
  <si>
    <t>Janelas à sombra</t>
  </si>
  <si>
    <t>Janelas ao sol não computadas</t>
  </si>
  <si>
    <t>Parede mais insolada pesada ( 30 cm )</t>
  </si>
  <si>
    <t>Parede mais insolada leve    (15 cm)</t>
  </si>
  <si>
    <t>Paredes pesadas  ( 30 cm )</t>
  </si>
  <si>
    <t>Paredes leves       ( 15 cm )</t>
  </si>
  <si>
    <t>Terraço sem isolamento</t>
  </si>
  <si>
    <t>Terraço com isolamento ( 5 cm )</t>
  </si>
  <si>
    <t>Forro de telhado não arejado e sem isolamento</t>
  </si>
  <si>
    <t>Forro de telhado não arejado e com isolamento</t>
  </si>
  <si>
    <t>Forro de telhado arejado e sem isolamento</t>
  </si>
  <si>
    <t>Forro de telhado arejado e com isolamento</t>
  </si>
  <si>
    <t>Forro entre andares</t>
  </si>
  <si>
    <t>Piso entre andares</t>
  </si>
  <si>
    <t>Cobertura Envidraçada</t>
  </si>
  <si>
    <t xml:space="preserve">   Fator de Sombra = </t>
  </si>
  <si>
    <r>
      <t>Duto de insuflamento (</t>
    </r>
    <r>
      <rPr>
        <sz val="8"/>
        <rFont val="Arial"/>
        <family val="2"/>
      </rPr>
      <t>caso esteja em ambiente não condicionado</t>
    </r>
    <r>
      <rPr>
        <sz val="10"/>
        <rFont val="Arial"/>
        <family val="0"/>
      </rPr>
      <t>)</t>
    </r>
  </si>
  <si>
    <r>
      <t>Duto de retorno</t>
    </r>
    <r>
      <rPr>
        <sz val="8"/>
        <rFont val="Arial"/>
        <family val="2"/>
      </rPr>
      <t xml:space="preserve"> (caso esteja em ambiente não condicionado)</t>
    </r>
  </si>
  <si>
    <t>Fat. reator</t>
  </si>
  <si>
    <t>Área</t>
  </si>
  <si>
    <t>Watts</t>
  </si>
  <si>
    <t>Iluminação incandescente</t>
  </si>
  <si>
    <t>Iluminação fluorescente</t>
  </si>
  <si>
    <t>Ql (kcal/h)</t>
  </si>
  <si>
    <t>Ocupantes em trabalho leve de oficina</t>
  </si>
  <si>
    <t>Ocupantes sentados</t>
  </si>
  <si>
    <t>Ocupantes em trabalho de escritório</t>
  </si>
  <si>
    <t>Equipamentos</t>
  </si>
  <si>
    <t>pessoas</t>
  </si>
  <si>
    <t>Vazão</t>
  </si>
  <si>
    <t>Infiltração (m3/h)</t>
  </si>
  <si>
    <t>Outros</t>
  </si>
  <si>
    <t>CARGAS TOTAIS</t>
  </si>
  <si>
    <t>CARGA TÉRMICA DE REFRIGERAÇÃO  (kcal/h)</t>
  </si>
  <si>
    <t>CARGA TÉRMICA DE REFRIGERAÇÃO  (TR)</t>
  </si>
  <si>
    <t>FATOR DE CALOR SENSÍVEL</t>
  </si>
  <si>
    <t>CARGA TÉRMICA DE REFRIGERAÇÃO  (Btu/h)</t>
  </si>
  <si>
    <t>Renovação de ar (m3/h)</t>
  </si>
  <si>
    <t>área</t>
  </si>
  <si>
    <t>vazão por pessoa</t>
  </si>
  <si>
    <t>vazão por área</t>
  </si>
  <si>
    <t>Indicador m2/TR</t>
  </si>
  <si>
    <t>W/m2</t>
  </si>
  <si>
    <t>qtde.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</si>
</sst>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&quot;Cr$&quot;\ #,##0_);\(&quot;Cr$&quot;\ #,##0\)"/>
    <numFmt numFmtId="197" formatCode="&quot;Cr$&quot;\ #,##0_);[Red]\(&quot;Cr$&quot;\ #,##0\)"/>
    <numFmt numFmtId="198" formatCode="&quot;Cr$&quot;\ #,##0.00_);\(&quot;Cr$&quot;\ #,##0.00\)"/>
    <numFmt numFmtId="199" formatCode="&quot;Cr$&quot;\ #,##0.00_);[Red]\(&quot;Cr$&quot;\ #,##0.00\)"/>
    <numFmt numFmtId="200" formatCode="_(&quot;Cr$&quot;\ * #,##0_);_(&quot;Cr$&quot;\ * \(#,##0\);_(&quot;Cr$&quot;\ * &quot;-&quot;_);_(@_)"/>
    <numFmt numFmtId="201" formatCode="_(&quot;Cr$&quot;\ * #,##0.00_);_(&quot;Cr$&quot;\ * \(#,##0.00\);_(&quot;Cr$&quot;\ 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0.00000"/>
    <numFmt numFmtId="207" formatCode="0.0000"/>
    <numFmt numFmtId="208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6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43" fontId="0" fillId="33" borderId="14" xfId="60" applyFont="1" applyFill="1" applyBorder="1" applyAlignment="1" applyProtection="1">
      <alignment/>
      <protection/>
    </xf>
    <xf numFmtId="43" fontId="0" fillId="33" borderId="15" xfId="6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43" fontId="0" fillId="0" borderId="18" xfId="60" applyFont="1" applyBorder="1" applyAlignment="1" applyProtection="1">
      <alignment horizontal="center"/>
      <protection/>
    </xf>
    <xf numFmtId="43" fontId="0" fillId="33" borderId="19" xfId="6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43" fontId="0" fillId="33" borderId="18" xfId="6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43" fontId="0" fillId="33" borderId="25" xfId="60" applyFont="1" applyFill="1" applyBorder="1" applyAlignment="1" applyProtection="1">
      <alignment/>
      <protection/>
    </xf>
    <xf numFmtId="2" fontId="0" fillId="33" borderId="18" xfId="0" applyNumberFormat="1" applyFill="1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43" fontId="0" fillId="0" borderId="19" xfId="60" applyFont="1" applyFill="1" applyBorder="1" applyAlignment="1" applyProtection="1">
      <alignment horizontal="center"/>
      <protection/>
    </xf>
    <xf numFmtId="43" fontId="0" fillId="0" borderId="18" xfId="60" applyFont="1" applyFill="1" applyBorder="1" applyAlignment="1" applyProtection="1">
      <alignment/>
      <protection/>
    </xf>
    <xf numFmtId="43" fontId="0" fillId="0" borderId="19" xfId="60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43" fontId="0" fillId="0" borderId="18" xfId="60" applyFont="1" applyBorder="1" applyAlignment="1" applyProtection="1">
      <alignment/>
      <protection/>
    </xf>
    <xf numFmtId="43" fontId="0" fillId="0" borderId="19" xfId="6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3" fontId="0" fillId="33" borderId="29" xfId="60" applyFont="1" applyFill="1" applyBorder="1" applyAlignment="1" applyProtection="1">
      <alignment/>
      <protection/>
    </xf>
    <xf numFmtId="43" fontId="0" fillId="33" borderId="30" xfId="60" applyFont="1" applyFill="1" applyBorder="1" applyAlignment="1" applyProtection="1">
      <alignment/>
      <protection/>
    </xf>
    <xf numFmtId="43" fontId="0" fillId="0" borderId="27" xfId="60" applyFont="1" applyBorder="1" applyAlignment="1" applyProtection="1">
      <alignment/>
      <protection/>
    </xf>
    <xf numFmtId="43" fontId="0" fillId="33" borderId="31" xfId="60" applyFont="1" applyFill="1" applyBorder="1" applyAlignment="1" applyProtection="1">
      <alignment/>
      <protection/>
    </xf>
    <xf numFmtId="205" fontId="0" fillId="33" borderId="31" xfId="6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8" xfId="6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6" xfId="0" applyBorder="1" applyAlignment="1">
      <alignment/>
    </xf>
    <xf numFmtId="43" fontId="0" fillId="0" borderId="28" xfId="60" applyFont="1" applyBorder="1" applyAlignment="1">
      <alignment/>
    </xf>
    <xf numFmtId="0" fontId="0" fillId="33" borderId="18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K45" sqref="K45"/>
    </sheetView>
  </sheetViews>
  <sheetFormatPr defaultColWidth="9.140625" defaultRowHeight="12.75"/>
  <cols>
    <col min="2" max="2" width="11.421875" style="0" customWidth="1"/>
    <col min="8" max="8" width="10.140625" style="1" bestFit="1" customWidth="1"/>
    <col min="9" max="9" width="11.421875" style="1" customWidth="1"/>
    <col min="12" max="12" width="12.8515625" style="0" bestFit="1" customWidth="1"/>
  </cols>
  <sheetData>
    <row r="1" spans="1:9" ht="12">
      <c r="A1" s="3" t="s">
        <v>0</v>
      </c>
      <c r="B1" s="4"/>
      <c r="C1" s="5"/>
      <c r="D1" s="4"/>
      <c r="E1" s="6" t="s">
        <v>1</v>
      </c>
      <c r="F1" s="4"/>
      <c r="G1" s="7"/>
      <c r="H1" s="8"/>
      <c r="I1" s="9"/>
    </row>
    <row r="2" spans="1:9" ht="15">
      <c r="A2" s="10"/>
      <c r="B2" s="11" t="s">
        <v>2</v>
      </c>
      <c r="C2" s="12"/>
      <c r="D2" s="13"/>
      <c r="E2" s="14" t="s">
        <v>3</v>
      </c>
      <c r="F2" s="15"/>
      <c r="G2" s="16" t="s">
        <v>4</v>
      </c>
      <c r="H2" s="17" t="s">
        <v>5</v>
      </c>
      <c r="I2" s="18"/>
    </row>
    <row r="3" spans="1:9" ht="12">
      <c r="A3" s="19"/>
      <c r="B3" s="20"/>
      <c r="C3" s="21"/>
      <c r="D3" s="22" t="s">
        <v>6</v>
      </c>
      <c r="E3" s="22" t="s">
        <v>7</v>
      </c>
      <c r="F3" s="22" t="s">
        <v>8</v>
      </c>
      <c r="G3" s="23"/>
      <c r="H3" s="24"/>
      <c r="I3" s="18"/>
    </row>
    <row r="4" spans="1:9" ht="12">
      <c r="A4" s="25" t="s">
        <v>9</v>
      </c>
      <c r="B4" s="26"/>
      <c r="C4" s="27"/>
      <c r="D4" s="52">
        <v>1</v>
      </c>
      <c r="E4" s="52">
        <v>0</v>
      </c>
      <c r="F4" s="52">
        <v>0</v>
      </c>
      <c r="G4" s="53">
        <v>0</v>
      </c>
      <c r="H4" s="24">
        <f>SUM((D4*520+E4*353+F4*109)*G4)</f>
        <v>0</v>
      </c>
      <c r="I4" s="18"/>
    </row>
    <row r="5" spans="1:9" ht="12">
      <c r="A5" s="19" t="s">
        <v>10</v>
      </c>
      <c r="B5" s="20"/>
      <c r="C5" s="21"/>
      <c r="D5" s="52">
        <v>1</v>
      </c>
      <c r="E5" s="52">
        <v>0</v>
      </c>
      <c r="F5" s="52">
        <v>0</v>
      </c>
      <c r="G5" s="54">
        <v>0</v>
      </c>
      <c r="H5" s="24">
        <f>SUM((D5*354+E5*245+F5*86)*G5)</f>
        <v>0</v>
      </c>
      <c r="I5" s="18"/>
    </row>
    <row r="6" spans="1:9" ht="12">
      <c r="A6" s="19" t="s">
        <v>11</v>
      </c>
      <c r="B6" s="20"/>
      <c r="C6" s="21"/>
      <c r="D6" s="52">
        <v>1</v>
      </c>
      <c r="E6" s="52">
        <v>0</v>
      </c>
      <c r="F6" s="52">
        <v>0</v>
      </c>
      <c r="G6" s="53">
        <v>0</v>
      </c>
      <c r="H6" s="24">
        <f>SUM((D6*415+E6*284+F6*94)*G6)</f>
        <v>0</v>
      </c>
      <c r="I6" s="18"/>
    </row>
    <row r="7" spans="1:9" ht="12">
      <c r="A7" s="19" t="s">
        <v>12</v>
      </c>
      <c r="B7" s="20"/>
      <c r="C7" s="21"/>
      <c r="D7" s="52">
        <v>1</v>
      </c>
      <c r="E7" s="52">
        <v>0</v>
      </c>
      <c r="F7" s="52">
        <v>0</v>
      </c>
      <c r="G7" s="53">
        <v>0</v>
      </c>
      <c r="H7" s="24">
        <f>SUM((D7*223+E7*160+F7*67)*G7)</f>
        <v>0</v>
      </c>
      <c r="I7" s="18"/>
    </row>
    <row r="8" spans="1:9" ht="12">
      <c r="A8" s="29" t="s">
        <v>13</v>
      </c>
      <c r="B8" s="30"/>
      <c r="C8" s="30"/>
      <c r="D8" s="30"/>
      <c r="E8" s="30"/>
      <c r="F8" s="30"/>
      <c r="G8" s="30"/>
      <c r="H8" s="31">
        <f>MAX(H4,H5,H6,H7)</f>
        <v>0</v>
      </c>
      <c r="I8" s="18"/>
    </row>
    <row r="9" spans="1:9" ht="12">
      <c r="A9" s="25" t="s">
        <v>14</v>
      </c>
      <c r="B9" s="26"/>
      <c r="C9" s="26"/>
      <c r="D9" s="26"/>
      <c r="E9" s="26"/>
      <c r="F9" s="27"/>
      <c r="G9" s="53">
        <v>0</v>
      </c>
      <c r="H9" s="24">
        <f>PRODUCT(G9,42)</f>
        <v>0</v>
      </c>
      <c r="I9" s="18"/>
    </row>
    <row r="10" spans="1:9" ht="12">
      <c r="A10" s="19" t="s">
        <v>15</v>
      </c>
      <c r="B10" s="20"/>
      <c r="C10" s="20"/>
      <c r="D10" s="20"/>
      <c r="E10" s="20"/>
      <c r="F10" s="21"/>
      <c r="G10" s="32">
        <f>IF(H8=H4,SUM(G5,G6,G7),IF(H8=H5,SUM(G4,G6,G7),IF(H8=H6,SUM(G4,G5,G7),SUM(G4,G5,G6))))</f>
        <v>0</v>
      </c>
      <c r="H10" s="24">
        <f>PRODUCT(G10,42)</f>
        <v>0</v>
      </c>
      <c r="I10" s="18"/>
    </row>
    <row r="11" spans="1:9" ht="12">
      <c r="A11" s="25" t="s">
        <v>16</v>
      </c>
      <c r="B11" s="26"/>
      <c r="C11" s="26"/>
      <c r="D11" s="26"/>
      <c r="E11" s="26"/>
      <c r="F11" s="27"/>
      <c r="G11" s="53">
        <v>0</v>
      </c>
      <c r="H11" s="24">
        <f>PRODUCT(G11,34)</f>
        <v>0</v>
      </c>
      <c r="I11" s="18"/>
    </row>
    <row r="12" spans="1:9" ht="12">
      <c r="A12" s="19" t="s">
        <v>17</v>
      </c>
      <c r="B12" s="20"/>
      <c r="C12" s="20"/>
      <c r="D12" s="20"/>
      <c r="E12" s="20"/>
      <c r="F12" s="21"/>
      <c r="G12" s="53">
        <v>0</v>
      </c>
      <c r="H12" s="24">
        <f>PRODUCT(G12,43)</f>
        <v>0</v>
      </c>
      <c r="I12" s="18"/>
    </row>
    <row r="13" spans="1:9" ht="12">
      <c r="A13" s="19" t="s">
        <v>18</v>
      </c>
      <c r="B13" s="20"/>
      <c r="C13" s="20"/>
      <c r="D13" s="20"/>
      <c r="E13" s="20"/>
      <c r="F13" s="21"/>
      <c r="G13" s="53">
        <v>0</v>
      </c>
      <c r="H13" s="24">
        <f>PRODUCT(G13,11)</f>
        <v>0</v>
      </c>
      <c r="I13" s="18"/>
    </row>
    <row r="14" spans="1:9" ht="12">
      <c r="A14" s="19" t="s">
        <v>19</v>
      </c>
      <c r="B14" s="20"/>
      <c r="C14" s="20"/>
      <c r="D14" s="20"/>
      <c r="E14" s="20"/>
      <c r="F14" s="21"/>
      <c r="G14" s="53">
        <v>0</v>
      </c>
      <c r="H14" s="24">
        <f>PRODUCT(G14,18)</f>
        <v>0</v>
      </c>
      <c r="I14" s="18"/>
    </row>
    <row r="15" spans="1:9" ht="12">
      <c r="A15" s="25" t="s">
        <v>20</v>
      </c>
      <c r="B15" s="26"/>
      <c r="C15" s="26"/>
      <c r="D15" s="26"/>
      <c r="E15" s="26"/>
      <c r="F15" s="27"/>
      <c r="G15" s="53">
        <v>0</v>
      </c>
      <c r="H15" s="24">
        <f>PRODUCT(G15,83)</f>
        <v>0</v>
      </c>
      <c r="I15" s="18"/>
    </row>
    <row r="16" spans="1:9" ht="12">
      <c r="A16" s="19" t="s">
        <v>21</v>
      </c>
      <c r="B16" s="20"/>
      <c r="C16" s="20"/>
      <c r="D16" s="20"/>
      <c r="E16" s="20"/>
      <c r="F16" s="21"/>
      <c r="G16" s="55">
        <v>0</v>
      </c>
      <c r="H16" s="24">
        <f>PRODUCT(G16,25)</f>
        <v>0</v>
      </c>
      <c r="I16" s="18"/>
    </row>
    <row r="17" spans="1:9" ht="12">
      <c r="A17" s="25" t="s">
        <v>22</v>
      </c>
      <c r="B17" s="26"/>
      <c r="C17" s="26"/>
      <c r="D17" s="26"/>
      <c r="E17" s="26"/>
      <c r="F17" s="27"/>
      <c r="G17" s="53">
        <v>0</v>
      </c>
      <c r="H17" s="24">
        <f>PRODUCT(G17,49)</f>
        <v>0</v>
      </c>
      <c r="I17" s="18"/>
    </row>
    <row r="18" spans="1:9" ht="12">
      <c r="A18" s="19" t="s">
        <v>23</v>
      </c>
      <c r="B18" s="20"/>
      <c r="C18" s="20"/>
      <c r="D18" s="20"/>
      <c r="E18" s="20"/>
      <c r="F18" s="21"/>
      <c r="G18" s="53">
        <v>0</v>
      </c>
      <c r="H18" s="24">
        <f>PRODUCT(G18,9)</f>
        <v>0</v>
      </c>
      <c r="I18" s="18"/>
    </row>
    <row r="19" spans="1:9" ht="12">
      <c r="A19" s="19" t="s">
        <v>24</v>
      </c>
      <c r="B19" s="20"/>
      <c r="C19" s="20"/>
      <c r="D19" s="20"/>
      <c r="E19" s="20"/>
      <c r="F19" s="21"/>
      <c r="G19" s="53">
        <v>0</v>
      </c>
      <c r="H19" s="24">
        <f>PRODUCT(G19,20)</f>
        <v>0</v>
      </c>
      <c r="I19" s="18"/>
    </row>
    <row r="20" spans="1:9" ht="12">
      <c r="A20" s="19" t="s">
        <v>25</v>
      </c>
      <c r="B20" s="20"/>
      <c r="C20" s="20"/>
      <c r="D20" s="20"/>
      <c r="E20" s="20"/>
      <c r="F20" s="21"/>
      <c r="G20" s="53">
        <v>0</v>
      </c>
      <c r="H20" s="24">
        <f>PRODUCT(G20,5)</f>
        <v>0</v>
      </c>
      <c r="I20" s="18"/>
    </row>
    <row r="21" spans="1:9" ht="12">
      <c r="A21" s="19" t="s">
        <v>26</v>
      </c>
      <c r="B21" s="20"/>
      <c r="C21" s="20"/>
      <c r="D21" s="20"/>
      <c r="E21" s="20"/>
      <c r="F21" s="21"/>
      <c r="G21" s="53">
        <v>0</v>
      </c>
      <c r="H21" s="24">
        <f>PRODUCT(G21,9)</f>
        <v>0</v>
      </c>
      <c r="I21" s="18"/>
    </row>
    <row r="22" spans="1:9" ht="12">
      <c r="A22" s="19" t="s">
        <v>27</v>
      </c>
      <c r="B22" s="20"/>
      <c r="C22" s="20"/>
      <c r="D22" s="20"/>
      <c r="E22" s="20"/>
      <c r="F22" s="21"/>
      <c r="G22" s="53">
        <v>0</v>
      </c>
      <c r="H22" s="24">
        <f>PRODUCT(G22,12)</f>
        <v>0</v>
      </c>
      <c r="I22" s="18"/>
    </row>
    <row r="23" spans="1:9" ht="12">
      <c r="A23" s="19" t="s">
        <v>28</v>
      </c>
      <c r="B23" s="20"/>
      <c r="C23" s="20"/>
      <c r="D23" s="33" t="s">
        <v>29</v>
      </c>
      <c r="E23" s="20"/>
      <c r="F23" s="34">
        <v>0.4</v>
      </c>
      <c r="G23" s="53">
        <v>0</v>
      </c>
      <c r="H23" s="24">
        <f>860*(F23*G23)</f>
        <v>0</v>
      </c>
      <c r="I23" s="18"/>
    </row>
    <row r="24" spans="1:9" ht="12">
      <c r="A24" s="19" t="s">
        <v>30</v>
      </c>
      <c r="B24" s="20"/>
      <c r="C24" s="20"/>
      <c r="D24" s="20"/>
      <c r="E24" s="20"/>
      <c r="F24" s="21"/>
      <c r="G24" s="53">
        <v>0</v>
      </c>
      <c r="H24" s="24">
        <f>PRODUCT(G24,56)</f>
        <v>0</v>
      </c>
      <c r="I24" s="18"/>
    </row>
    <row r="25" spans="1:9" ht="12">
      <c r="A25" s="19" t="s">
        <v>31</v>
      </c>
      <c r="B25" s="20"/>
      <c r="C25" s="20"/>
      <c r="D25" s="20"/>
      <c r="E25" s="20"/>
      <c r="F25" s="20"/>
      <c r="G25" s="53">
        <v>0</v>
      </c>
      <c r="H25" s="24">
        <f>PRODUCT(G25,35)</f>
        <v>0</v>
      </c>
      <c r="I25" s="18"/>
    </row>
    <row r="26" spans="1:9" ht="12">
      <c r="A26" s="29"/>
      <c r="B26" s="30"/>
      <c r="C26" s="30"/>
      <c r="D26" s="30" t="s">
        <v>32</v>
      </c>
      <c r="E26" s="35" t="s">
        <v>56</v>
      </c>
      <c r="F26" s="35" t="s">
        <v>33</v>
      </c>
      <c r="G26" s="36" t="s">
        <v>34</v>
      </c>
      <c r="H26" s="17" t="s">
        <v>5</v>
      </c>
      <c r="I26" s="18"/>
    </row>
    <row r="27" spans="1:9" ht="12">
      <c r="A27" s="19" t="s">
        <v>35</v>
      </c>
      <c r="B27" s="20"/>
      <c r="C27" s="20"/>
      <c r="D27" s="20"/>
      <c r="E27" s="20"/>
      <c r="F27" s="20"/>
      <c r="G27" s="53">
        <v>0</v>
      </c>
      <c r="H27" s="24">
        <f>PRODUCT(G27,0.86)</f>
        <v>0</v>
      </c>
      <c r="I27" s="18"/>
    </row>
    <row r="28" spans="1:9" ht="12">
      <c r="A28" s="19" t="s">
        <v>36</v>
      </c>
      <c r="B28" s="20"/>
      <c r="C28" s="20"/>
      <c r="D28" s="20">
        <v>1.1</v>
      </c>
      <c r="E28" s="20">
        <v>12</v>
      </c>
      <c r="F28" s="56">
        <v>0</v>
      </c>
      <c r="G28" s="53">
        <f>E28*F28*D28</f>
        <v>0</v>
      </c>
      <c r="H28" s="24">
        <f>PRODUCT(G28,0.86)</f>
        <v>0</v>
      </c>
      <c r="I28" s="18"/>
    </row>
    <row r="29" spans="1:9" ht="12">
      <c r="A29" s="29"/>
      <c r="B29" s="30"/>
      <c r="C29" s="30"/>
      <c r="D29" s="30"/>
      <c r="E29" s="30"/>
      <c r="F29" s="37"/>
      <c r="G29" s="16" t="s">
        <v>42</v>
      </c>
      <c r="H29" s="17" t="s">
        <v>5</v>
      </c>
      <c r="I29" s="38" t="s">
        <v>37</v>
      </c>
    </row>
    <row r="30" spans="1:9" ht="12">
      <c r="A30" s="19" t="s">
        <v>38</v>
      </c>
      <c r="B30" s="20"/>
      <c r="C30" s="20"/>
      <c r="D30" s="20"/>
      <c r="E30" s="20"/>
      <c r="F30" s="21"/>
      <c r="G30" s="52">
        <v>0</v>
      </c>
      <c r="H30" s="24">
        <f>PRODUCT(G30,62)</f>
        <v>0</v>
      </c>
      <c r="I30" s="18">
        <f>PRODUCT(G30,127)</f>
        <v>0</v>
      </c>
    </row>
    <row r="31" spans="1:9" ht="12">
      <c r="A31" s="19" t="s">
        <v>39</v>
      </c>
      <c r="B31" s="20"/>
      <c r="C31" s="20"/>
      <c r="D31" s="20"/>
      <c r="E31" s="20"/>
      <c r="F31" s="21"/>
      <c r="G31" s="52">
        <v>0</v>
      </c>
      <c r="H31" s="24">
        <f>PRODUCT(G31,58)</f>
        <v>0</v>
      </c>
      <c r="I31" s="18">
        <f>PRODUCT(G31,30)</f>
        <v>0</v>
      </c>
    </row>
    <row r="32" spans="1:9" ht="12">
      <c r="A32" s="19" t="s">
        <v>40</v>
      </c>
      <c r="B32" s="20"/>
      <c r="C32" s="20"/>
      <c r="D32" s="20"/>
      <c r="E32" s="20"/>
      <c r="F32" s="21"/>
      <c r="G32" s="52">
        <v>0</v>
      </c>
      <c r="H32" s="24">
        <f>PRODUCT(G32,54)</f>
        <v>0</v>
      </c>
      <c r="I32" s="18">
        <f>PRODUCT(G32,59)</f>
        <v>0</v>
      </c>
    </row>
    <row r="33" spans="1:9" ht="12">
      <c r="A33" s="29"/>
      <c r="B33" s="30"/>
      <c r="C33" s="30"/>
      <c r="D33" s="30"/>
      <c r="E33" s="30"/>
      <c r="F33" s="37" t="s">
        <v>57</v>
      </c>
      <c r="G33" s="36" t="s">
        <v>34</v>
      </c>
      <c r="H33" s="24"/>
      <c r="I33" s="18"/>
    </row>
    <row r="34" spans="1:9" ht="12">
      <c r="A34" s="19" t="s">
        <v>41</v>
      </c>
      <c r="B34" s="20"/>
      <c r="C34" s="20"/>
      <c r="D34" s="20"/>
      <c r="E34" s="20"/>
      <c r="F34" s="56">
        <v>0</v>
      </c>
      <c r="G34" s="62">
        <v>110</v>
      </c>
      <c r="H34" s="39">
        <f>F34*G34*3024/3500</f>
        <v>0</v>
      </c>
      <c r="I34" s="40">
        <v>0</v>
      </c>
    </row>
    <row r="35" spans="1:12" ht="24.75">
      <c r="A35" s="29"/>
      <c r="B35" s="30"/>
      <c r="C35" s="59" t="s">
        <v>42</v>
      </c>
      <c r="D35" s="60" t="s">
        <v>53</v>
      </c>
      <c r="E35" s="59" t="s">
        <v>52</v>
      </c>
      <c r="F35" s="61" t="s">
        <v>54</v>
      </c>
      <c r="G35" s="16" t="s">
        <v>43</v>
      </c>
      <c r="H35" s="17" t="s">
        <v>5</v>
      </c>
      <c r="I35" s="38" t="s">
        <v>37</v>
      </c>
      <c r="L35" s="1"/>
    </row>
    <row r="36" spans="1:9" ht="12">
      <c r="A36" s="19" t="s">
        <v>51</v>
      </c>
      <c r="B36" s="20"/>
      <c r="C36" s="16">
        <f>SUM(G30:G32)</f>
        <v>0</v>
      </c>
      <c r="D36" s="16">
        <v>13.68</v>
      </c>
      <c r="E36" s="16">
        <f>F28</f>
        <v>0</v>
      </c>
      <c r="F36" s="22">
        <v>1.8</v>
      </c>
      <c r="G36" s="28">
        <f>C36*D36+E36*F36</f>
        <v>0</v>
      </c>
      <c r="H36" s="24">
        <f>PRODUCT(G36,2)</f>
        <v>0</v>
      </c>
      <c r="I36" s="18">
        <f>PRODUCT(G36,6.2)</f>
        <v>0</v>
      </c>
    </row>
    <row r="37" spans="1:13" ht="12">
      <c r="A37" s="19" t="s">
        <v>44</v>
      </c>
      <c r="B37" s="20"/>
      <c r="C37" s="41"/>
      <c r="D37" s="41"/>
      <c r="E37" s="20"/>
      <c r="F37" s="21"/>
      <c r="G37" s="53">
        <f>C37*D37</f>
        <v>0</v>
      </c>
      <c r="H37" s="24">
        <f>PRODUCT(G37,2)</f>
        <v>0</v>
      </c>
      <c r="I37" s="18">
        <f>PRODUCT(G37,6.2)</f>
        <v>0</v>
      </c>
      <c r="M37" s="2"/>
    </row>
    <row r="38" spans="1:9" ht="12">
      <c r="A38" s="29"/>
      <c r="B38" s="30"/>
      <c r="C38" s="30"/>
      <c r="D38" s="30"/>
      <c r="E38" s="30"/>
      <c r="F38" s="30"/>
      <c r="G38" s="37"/>
      <c r="H38" s="17" t="s">
        <v>5</v>
      </c>
      <c r="I38" s="38" t="s">
        <v>37</v>
      </c>
    </row>
    <row r="39" spans="1:9" ht="12.75" thickBot="1">
      <c r="A39" s="19" t="s">
        <v>45</v>
      </c>
      <c r="B39" s="20"/>
      <c r="C39" s="20"/>
      <c r="D39" s="20"/>
      <c r="E39" s="20"/>
      <c r="F39" s="20"/>
      <c r="G39" s="21"/>
      <c r="H39" s="42"/>
      <c r="I39" s="43"/>
    </row>
    <row r="40" spans="1:9" ht="12.75" thickBot="1">
      <c r="A40" s="44" t="s">
        <v>46</v>
      </c>
      <c r="B40" s="45"/>
      <c r="C40" s="45"/>
      <c r="D40" s="45"/>
      <c r="E40" s="45"/>
      <c r="F40" s="45"/>
      <c r="G40" s="46"/>
      <c r="H40" s="47">
        <f>SUM(H8:H39)</f>
        <v>0</v>
      </c>
      <c r="I40" s="48">
        <f>SUM(I30:I39)</f>
        <v>0</v>
      </c>
    </row>
    <row r="41" spans="1:9" ht="12.75" thickBot="1">
      <c r="A41" s="44" t="s">
        <v>47</v>
      </c>
      <c r="B41" s="45"/>
      <c r="C41" s="45"/>
      <c r="D41" s="45"/>
      <c r="E41" s="45"/>
      <c r="F41" s="45"/>
      <c r="G41" s="45"/>
      <c r="H41" s="49"/>
      <c r="I41" s="50">
        <f>SUM(H40:I40)</f>
        <v>0</v>
      </c>
    </row>
    <row r="42" spans="1:12" ht="12.75" thickBot="1">
      <c r="A42" s="44" t="s">
        <v>48</v>
      </c>
      <c r="B42" s="45"/>
      <c r="C42" s="45"/>
      <c r="D42" s="45"/>
      <c r="E42" s="45"/>
      <c r="F42" s="45"/>
      <c r="G42" s="45"/>
      <c r="H42" s="49"/>
      <c r="I42" s="50">
        <f>PRODUCT(I41,1/3000)</f>
        <v>0</v>
      </c>
      <c r="L42" s="1"/>
    </row>
    <row r="43" spans="1:12" ht="12.75" thickBot="1">
      <c r="A43" s="44" t="s">
        <v>50</v>
      </c>
      <c r="B43" s="45"/>
      <c r="C43" s="45"/>
      <c r="D43" s="45"/>
      <c r="E43" s="45"/>
      <c r="F43" s="45"/>
      <c r="G43" s="45"/>
      <c r="H43" s="49"/>
      <c r="I43" s="51">
        <f>I42*12000</f>
        <v>0</v>
      </c>
      <c r="L43" s="1"/>
    </row>
    <row r="44" spans="1:9" ht="12.75" thickBot="1">
      <c r="A44" s="44" t="s">
        <v>49</v>
      </c>
      <c r="B44" s="45"/>
      <c r="C44" s="45"/>
      <c r="D44" s="45"/>
      <c r="E44" s="45"/>
      <c r="F44" s="45"/>
      <c r="G44" s="45"/>
      <c r="H44" s="49"/>
      <c r="I44" s="50" t="e">
        <f>H40/I41</f>
        <v>#DIV/0!</v>
      </c>
    </row>
    <row r="45" ht="12.75" thickBot="1"/>
    <row r="46" spans="7:9" ht="12.75" thickBot="1">
      <c r="G46" s="57" t="s">
        <v>55</v>
      </c>
      <c r="H46" s="58"/>
      <c r="I46" s="50" t="e">
        <f>F28/I42</f>
        <v>#DIV/0!</v>
      </c>
    </row>
  </sheetData>
  <sheetProtection password="C689" sheet="1"/>
  <printOptions gridLines="1"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NRVA</dc:creator>
  <cp:keywords/>
  <dc:description/>
  <cp:lastModifiedBy>Mauricio Nath</cp:lastModifiedBy>
  <cp:lastPrinted>2002-03-19T18:16:07Z</cp:lastPrinted>
  <dcterms:created xsi:type="dcterms:W3CDTF">1998-01-20T22:48:12Z</dcterms:created>
  <dcterms:modified xsi:type="dcterms:W3CDTF">2018-08-10T19:31:48Z</dcterms:modified>
  <cp:category/>
  <cp:version/>
  <cp:contentType/>
  <cp:contentStatus/>
</cp:coreProperties>
</file>