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tabRatio="338" activeTab="0"/>
  </bookViews>
  <sheets>
    <sheet name="Plan1" sheetId="1" r:id="rId1"/>
    <sheet name="MAQUETE" sheetId="2" r:id="rId2"/>
  </sheets>
  <definedNames/>
  <calcPr fullCalcOnLoad="1"/>
</workbook>
</file>

<file path=xl/sharedStrings.xml><?xml version="1.0" encoding="utf-8"?>
<sst xmlns="http://schemas.openxmlformats.org/spreadsheetml/2006/main" count="239" uniqueCount="128">
  <si>
    <t>ESCOLA TÉCNICA FEDERAL DE SANTA CATARINA - UnED/SJ</t>
  </si>
  <si>
    <t xml:space="preserve">CURSO TÉCNICO DE REFRIGERAÇÃO E AR CONDICIONADO </t>
  </si>
  <si>
    <t>PLANILHA SIMPLIFICADA PARA CÁLCULO DA CARGA TÉRMICA</t>
  </si>
  <si>
    <t>JANELAS</t>
  </si>
  <si>
    <t>Fator¹</t>
  </si>
  <si>
    <t>Área¹</t>
  </si>
  <si>
    <t>Q (²)</t>
  </si>
  <si>
    <t>Fator²</t>
  </si>
  <si>
    <t>Fator³</t>
  </si>
  <si>
    <t>1.1</t>
  </si>
  <si>
    <t>Janela ao sol E ou O</t>
  </si>
  <si>
    <t>1.2</t>
  </si>
  <si>
    <t>Janela ao sol SE/SO</t>
  </si>
  <si>
    <t>1.3</t>
  </si>
  <si>
    <t>Janela ao sol NE/NO</t>
  </si>
  <si>
    <t>1.4</t>
  </si>
  <si>
    <t>Janelas ao sol N</t>
  </si>
  <si>
    <t>1.5</t>
  </si>
  <si>
    <t>Janelas a sombra</t>
  </si>
  <si>
    <t xml:space="preserve">CROQUI </t>
  </si>
  <si>
    <t>CONSTRUÇÃO</t>
  </si>
  <si>
    <t>Fator</t>
  </si>
  <si>
    <t>Área</t>
  </si>
  <si>
    <t>2.1</t>
  </si>
  <si>
    <t>Parede mais insolada pesada (30 cm)</t>
  </si>
  <si>
    <t>2.2</t>
  </si>
  <si>
    <t>Parede mais insolada leve (15 cm)</t>
  </si>
  <si>
    <t>2.3</t>
  </si>
  <si>
    <t>Paredes pesadas (30 cm)</t>
  </si>
  <si>
    <t>2.4</t>
  </si>
  <si>
    <t>Paredes leves (15 cm)</t>
  </si>
  <si>
    <t xml:space="preserve">     </t>
  </si>
  <si>
    <t>2.5</t>
  </si>
  <si>
    <t>Terraço s/ isolamento</t>
  </si>
  <si>
    <t>2.6</t>
  </si>
  <si>
    <t>Terraço c/ isolamento</t>
  </si>
  <si>
    <t>2.7</t>
  </si>
  <si>
    <t>Forro de telhado não arejado s/ isolamento</t>
  </si>
  <si>
    <t>2.8</t>
  </si>
  <si>
    <t>Forro de telhado não arejado c/ isolamento</t>
  </si>
  <si>
    <t>2.9</t>
  </si>
  <si>
    <t>Forro de telhado  arejado s/ isolamento</t>
  </si>
  <si>
    <t>2.10</t>
  </si>
  <si>
    <t>Forro de telhado  arejado c/ isolamento</t>
  </si>
  <si>
    <t>2.11</t>
  </si>
  <si>
    <t>Forro entre andares</t>
  </si>
  <si>
    <t>2.12</t>
  </si>
  <si>
    <t>Piso entre andares</t>
  </si>
  <si>
    <t>2.13</t>
  </si>
  <si>
    <t>Duto de insuflamento</t>
  </si>
  <si>
    <t>ILUMINAÇÃO E EQUIPAMENTOS</t>
  </si>
  <si>
    <t>Potencia³</t>
  </si>
  <si>
    <t>3.1</t>
  </si>
  <si>
    <t>Iluminação incandescente</t>
  </si>
  <si>
    <t>3.2</t>
  </si>
  <si>
    <t>Iluminação fluorescente</t>
  </si>
  <si>
    <t>3.3</t>
  </si>
  <si>
    <t>Equipamentos</t>
  </si>
  <si>
    <t>ATIVIDADE</t>
  </si>
  <si>
    <t>Pessoas</t>
  </si>
  <si>
    <t>Q (²) sensível</t>
  </si>
  <si>
    <t>Q (²) latente</t>
  </si>
  <si>
    <t>4.1</t>
  </si>
  <si>
    <t>Trabalho Leve</t>
  </si>
  <si>
    <t>4.2</t>
  </si>
  <si>
    <t>Sentados</t>
  </si>
  <si>
    <t>4.3</t>
  </si>
  <si>
    <t>Trabalho de escritório</t>
  </si>
  <si>
    <t>VENTILAÇÃO</t>
  </si>
  <si>
    <t>Vazão*</t>
  </si>
  <si>
    <t>5.1</t>
  </si>
  <si>
    <t xml:space="preserve">Infiltração </t>
  </si>
  <si>
    <t>5.2</t>
  </si>
  <si>
    <t>Ventilação</t>
  </si>
  <si>
    <t>5.4</t>
  </si>
  <si>
    <t>Condutos de retorno</t>
  </si>
  <si>
    <t>Qsensível</t>
  </si>
  <si>
    <t>Qlatente</t>
  </si>
  <si>
    <t>CARGA TOTAL</t>
  </si>
  <si>
    <t>Q (sensível+latente)</t>
  </si>
  <si>
    <t>CARGA TÉRMICA DE REFRIGERAÇÃO</t>
  </si>
  <si>
    <t>[kcal/h]</t>
  </si>
  <si>
    <t>CARGA TERMICA DE REFRIGERACÁO</t>
  </si>
  <si>
    <t>[TR]</t>
  </si>
  <si>
    <t xml:space="preserve">Obs.: Fator¹-  Janelas s/ proteção  </t>
  </si>
  <si>
    <t>Área¹ - [m²]</t>
  </si>
  <si>
    <t>Planilha válida para condições:</t>
  </si>
  <si>
    <t>Fator²- Janelas c/ cortinas internas</t>
  </si>
  <si>
    <t>Q² -  [kcal/h]</t>
  </si>
  <si>
    <t>Interna: TBS = 25°C e UR = 50%</t>
  </si>
  <si>
    <t>Fator ³ - Janelas c/ prot. externa</t>
  </si>
  <si>
    <t>Potencia³- [W]</t>
  </si>
  <si>
    <t>Externa: TBS = 32°C e UR = 60%</t>
  </si>
  <si>
    <t>Vazão* - [m³/h]</t>
  </si>
  <si>
    <t>O CÁLCULO É APENAS UMA ESTIMATIVA. OBSERVE QUE AS CONDIÇÕES ESTABELECIDAS VARIAM O TEMPO</t>
  </si>
  <si>
    <t xml:space="preserve">TODO E PORTANTO TEREMOS O APARELHO SE ADAPTANDO A SITUAÇÃO DO AMBIENTE, LOGO NEM </t>
  </si>
  <si>
    <t>SEMPRE PODEMOS CONTAR COM A CONDIÇÃO INTERNA CONFORME PRESCRITO NA NB10.</t>
  </si>
  <si>
    <t>paredes</t>
  </si>
  <si>
    <t>janelas</t>
  </si>
  <si>
    <t>telhado</t>
  </si>
  <si>
    <t>equipamentos</t>
  </si>
  <si>
    <t>iluminação</t>
  </si>
  <si>
    <t>pessoas</t>
  </si>
  <si>
    <t>renovaçao</t>
  </si>
  <si>
    <t>parcela</t>
  </si>
  <si>
    <t>CT  (TR)</t>
  </si>
  <si>
    <t>CT (Btu/h)</t>
  </si>
  <si>
    <t>CT (kcal/h)</t>
  </si>
  <si>
    <t>Paredes leves restantes (15 cm)</t>
  </si>
  <si>
    <t>Iluminação fluorescente (em Watts)</t>
  </si>
  <si>
    <t>carga térmica em Btu/h</t>
  </si>
  <si>
    <t>CENTRO FEDERAL DE EDUCAÇÃO TECNOLÓGICA DE SANTA CATARINA - UNIDADE SÃO JOSÉ</t>
  </si>
  <si>
    <t>Renovação de ar (Portaria 3523/98)</t>
  </si>
  <si>
    <t>TR</t>
  </si>
  <si>
    <t>kcal/h</t>
  </si>
  <si>
    <t>Dutos de retorno</t>
  </si>
  <si>
    <t>Fator 2 prot. interna</t>
  </si>
  <si>
    <t>Fator3 prot. externa</t>
  </si>
  <si>
    <t>Fator 1 sem prot.</t>
  </si>
  <si>
    <t>Janela ao sol LESTE ou OESTE</t>
  </si>
  <si>
    <t>PAREDES</t>
  </si>
  <si>
    <t>TETO E PISO</t>
  </si>
  <si>
    <t>ILUM E EQUIP</t>
  </si>
  <si>
    <t>PESSOAS</t>
  </si>
  <si>
    <t>RENOVACAO</t>
  </si>
  <si>
    <t>TOTAL</t>
  </si>
  <si>
    <t>PARCELA</t>
  </si>
  <si>
    <t>CT kcal/h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</si>
</sst>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8"/>
      <color indexed="8"/>
      <name val="MS Sans Serif"/>
      <family val="2"/>
    </font>
    <font>
      <b/>
      <sz val="11.5"/>
      <name val="Arial"/>
      <family val="2"/>
    </font>
    <font>
      <sz val="11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0"/>
      <name val="Arial"/>
      <family val="0"/>
    </font>
    <font>
      <sz val="8.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gray125"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0" fontId="4" fillId="1" borderId="4" xfId="0" applyFont="1" applyFill="1" applyBorder="1" applyAlignment="1">
      <alignment/>
    </xf>
    <xf numFmtId="0" fontId="4" fillId="1" borderId="5" xfId="0" applyFont="1" applyFill="1" applyBorder="1" applyAlignment="1">
      <alignment horizontal="center"/>
    </xf>
    <xf numFmtId="0" fontId="4" fillId="1" borderId="5" xfId="0" applyFont="1" applyFill="1" applyBorder="1" applyAlignment="1" applyProtection="1">
      <alignment horizontal="center"/>
      <protection/>
    </xf>
    <xf numFmtId="4" fontId="4" fillId="1" borderId="5" xfId="0" applyNumberFormat="1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5" fillId="4" borderId="19" xfId="0" applyFont="1" applyFill="1" applyBorder="1" applyAlignment="1" applyProtection="1">
      <alignment horizontal="center"/>
      <protection/>
    </xf>
    <xf numFmtId="0" fontId="5" fillId="4" borderId="13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3" borderId="31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left"/>
      <protection/>
    </xf>
    <xf numFmtId="4" fontId="4" fillId="4" borderId="32" xfId="0" applyNumberFormat="1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>
      <alignment horizontal="center"/>
    </xf>
    <xf numFmtId="4" fontId="4" fillId="5" borderId="31" xfId="0" applyNumberFormat="1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>
      <alignment horizontal="center"/>
    </xf>
    <xf numFmtId="4" fontId="4" fillId="5" borderId="33" xfId="0" applyNumberFormat="1" applyFont="1" applyFill="1" applyBorder="1" applyAlignment="1" applyProtection="1">
      <alignment horizontal="center"/>
      <protection/>
    </xf>
    <xf numFmtId="4" fontId="4" fillId="5" borderId="13" xfId="0" applyNumberFormat="1" applyFont="1" applyFill="1" applyBorder="1" applyAlignment="1" applyProtection="1">
      <alignment horizontal="center"/>
      <protection/>
    </xf>
    <xf numFmtId="0" fontId="4" fillId="5" borderId="3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4" fillId="11" borderId="0" xfId="0" applyFont="1" applyFill="1" applyBorder="1" applyAlignment="1">
      <alignment/>
    </xf>
    <xf numFmtId="0" fontId="4" fillId="12" borderId="5" xfId="0" applyFont="1" applyFill="1" applyBorder="1" applyAlignment="1">
      <alignment/>
    </xf>
    <xf numFmtId="0" fontId="4" fillId="12" borderId="5" xfId="0" applyFont="1" applyFill="1" applyBorder="1" applyAlignment="1">
      <alignment horizontal="center"/>
    </xf>
    <xf numFmtId="0" fontId="4" fillId="12" borderId="5" xfId="0" applyFont="1" applyFill="1" applyBorder="1" applyAlignment="1" applyProtection="1">
      <alignment horizontal="center"/>
      <protection/>
    </xf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5" fillId="13" borderId="14" xfId="0" applyFont="1" applyFill="1" applyBorder="1" applyAlignment="1">
      <alignment horizontal="center"/>
    </xf>
    <xf numFmtId="0" fontId="4" fillId="13" borderId="3" xfId="0" applyFont="1" applyFill="1" applyBorder="1" applyAlignment="1" applyProtection="1">
      <alignment horizontal="center"/>
      <protection/>
    </xf>
    <xf numFmtId="0" fontId="4" fillId="13" borderId="5" xfId="0" applyFont="1" applyFill="1" applyBorder="1" applyAlignment="1" applyProtection="1">
      <alignment horizontal="center"/>
      <protection/>
    </xf>
    <xf numFmtId="0" fontId="4" fillId="13" borderId="28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8" fillId="13" borderId="14" xfId="0" applyFont="1" applyFill="1" applyBorder="1" applyAlignment="1">
      <alignment horizontal="left"/>
    </xf>
    <xf numFmtId="0" fontId="4" fillId="13" borderId="1" xfId="0" applyFont="1" applyFill="1" applyBorder="1" applyAlignment="1">
      <alignment/>
    </xf>
    <xf numFmtId="0" fontId="4" fillId="13" borderId="1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Continuous"/>
    </xf>
    <xf numFmtId="0" fontId="5" fillId="13" borderId="15" xfId="0" applyFont="1" applyFill="1" applyBorder="1" applyAlignment="1">
      <alignment/>
    </xf>
    <xf numFmtId="0" fontId="4" fillId="13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5" xfId="0" applyFont="1" applyFill="1" applyBorder="1" applyAlignment="1">
      <alignment horizontal="center"/>
    </xf>
    <xf numFmtId="0" fontId="4" fillId="14" borderId="0" xfId="0" applyFont="1" applyFill="1" applyBorder="1" applyAlignment="1">
      <alignment/>
    </xf>
    <xf numFmtId="0" fontId="4" fillId="14" borderId="3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14" borderId="38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3" borderId="5" xfId="0" applyFont="1" applyFill="1" applyBorder="1" applyAlignment="1">
      <alignment/>
    </xf>
    <xf numFmtId="0" fontId="4" fillId="13" borderId="5" xfId="0" applyFont="1" applyFill="1" applyBorder="1" applyAlignment="1">
      <alignment horizontal="center"/>
    </xf>
    <xf numFmtId="0" fontId="4" fillId="14" borderId="4" xfId="0" applyFont="1" applyFill="1" applyBorder="1" applyAlignment="1">
      <alignment/>
    </xf>
    <xf numFmtId="0" fontId="4" fillId="14" borderId="5" xfId="0" applyFont="1" applyFill="1" applyBorder="1" applyAlignment="1">
      <alignment horizontal="center"/>
    </xf>
    <xf numFmtId="0" fontId="4" fillId="14" borderId="5" xfId="0" applyFont="1" applyFill="1" applyBorder="1" applyAlignment="1" applyProtection="1">
      <alignment horizontal="center"/>
      <protection/>
    </xf>
    <xf numFmtId="0" fontId="5" fillId="13" borderId="16" xfId="0" applyFont="1" applyFill="1" applyBorder="1" applyAlignment="1">
      <alignment horizontal="center"/>
    </xf>
    <xf numFmtId="0" fontId="5" fillId="13" borderId="4" xfId="0" applyFont="1" applyFill="1" applyBorder="1" applyAlignment="1">
      <alignment/>
    </xf>
    <xf numFmtId="4" fontId="4" fillId="13" borderId="5" xfId="0" applyNumberFormat="1" applyFont="1" applyFill="1" applyBorder="1" applyAlignment="1" applyProtection="1">
      <alignment horizontal="center"/>
      <protection/>
    </xf>
    <xf numFmtId="0" fontId="4" fillId="14" borderId="2" xfId="0" applyFont="1" applyFill="1" applyBorder="1" applyAlignment="1">
      <alignment horizontal="center"/>
    </xf>
    <xf numFmtId="4" fontId="4" fillId="14" borderId="5" xfId="0" applyNumberFormat="1" applyFont="1" applyFill="1" applyBorder="1" applyAlignment="1" applyProtection="1">
      <alignment horizontal="center"/>
      <protection/>
    </xf>
    <xf numFmtId="0" fontId="5" fillId="13" borderId="17" xfId="0" applyFont="1" applyFill="1" applyBorder="1" applyAlignment="1">
      <alignment/>
    </xf>
    <xf numFmtId="0" fontId="4" fillId="13" borderId="18" xfId="0" applyFont="1" applyFill="1" applyBorder="1" applyAlignment="1">
      <alignment horizontal="center"/>
    </xf>
    <xf numFmtId="0" fontId="5" fillId="13" borderId="19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>
      <alignment/>
    </xf>
    <xf numFmtId="0" fontId="5" fillId="13" borderId="10" xfId="0" applyFont="1" applyFill="1" applyBorder="1" applyAlignment="1" applyProtection="1">
      <alignment horizontal="center"/>
      <protection/>
    </xf>
    <xf numFmtId="0" fontId="5" fillId="13" borderId="20" xfId="0" applyFont="1" applyFill="1" applyBorder="1" applyAlignment="1">
      <alignment horizontal="left"/>
    </xf>
    <xf numFmtId="0" fontId="5" fillId="13" borderId="21" xfId="0" applyFont="1" applyFill="1" applyBorder="1" applyAlignment="1">
      <alignment horizontal="left"/>
    </xf>
    <xf numFmtId="0" fontId="5" fillId="13" borderId="24" xfId="0" applyFont="1" applyFill="1" applyBorder="1" applyAlignment="1">
      <alignment/>
    </xf>
    <xf numFmtId="0" fontId="5" fillId="13" borderId="25" xfId="0" applyFont="1" applyFill="1" applyBorder="1" applyAlignment="1">
      <alignment horizontal="left"/>
    </xf>
    <xf numFmtId="0" fontId="5" fillId="13" borderId="27" xfId="0" applyFont="1" applyFill="1" applyBorder="1" applyAlignment="1">
      <alignment horizontal="left"/>
    </xf>
    <xf numFmtId="0" fontId="4" fillId="13" borderId="7" xfId="0" applyFont="1" applyFill="1" applyBorder="1" applyAlignment="1">
      <alignment horizontal="center"/>
    </xf>
    <xf numFmtId="0" fontId="4" fillId="14" borderId="39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/>
    </xf>
    <xf numFmtId="4" fontId="4" fillId="2" borderId="33" xfId="0" applyNumberFormat="1" applyFont="1" applyFill="1" applyBorder="1" applyAlignment="1" applyProtection="1">
      <alignment horizontal="center"/>
      <protection/>
    </xf>
    <xf numFmtId="0" fontId="4" fillId="2" borderId="34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 wrapText="1"/>
    </xf>
    <xf numFmtId="0" fontId="5" fillId="13" borderId="43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0" fontId="5" fillId="13" borderId="28" xfId="0" applyFont="1" applyFill="1" applyBorder="1" applyAlignment="1">
      <alignment horizontal="left"/>
    </xf>
    <xf numFmtId="4" fontId="4" fillId="2" borderId="12" xfId="0" applyNumberFormat="1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>
      <alignment horizontal="left"/>
    </xf>
    <xf numFmtId="0" fontId="5" fillId="13" borderId="12" xfId="0" applyFont="1" applyFill="1" applyBorder="1" applyAlignment="1">
      <alignment horizontal="left"/>
    </xf>
    <xf numFmtId="0" fontId="0" fillId="2" borderId="44" xfId="0" applyFill="1" applyBorder="1" applyAlignment="1">
      <alignment horizontal="right" wrapText="1"/>
    </xf>
    <xf numFmtId="0" fontId="4" fillId="2" borderId="39" xfId="0" applyFont="1" applyFill="1" applyBorder="1" applyAlignment="1">
      <alignment horizontal="right"/>
    </xf>
    <xf numFmtId="0" fontId="5" fillId="13" borderId="41" xfId="0" applyFont="1" applyFill="1" applyBorder="1" applyAlignment="1" applyProtection="1">
      <alignment horizontal="center"/>
      <protection/>
    </xf>
    <xf numFmtId="0" fontId="4" fillId="2" borderId="45" xfId="0" applyFont="1" applyFill="1" applyBorder="1" applyAlignment="1">
      <alignment horizontal="right"/>
    </xf>
    <xf numFmtId="4" fontId="4" fillId="2" borderId="45" xfId="0" applyNumberFormat="1" applyFont="1" applyFill="1" applyBorder="1" applyAlignment="1" applyProtection="1">
      <alignment horizontal="right"/>
      <protection/>
    </xf>
    <xf numFmtId="0" fontId="0" fillId="15" borderId="0" xfId="0" applyFill="1" applyAlignment="1">
      <alignment/>
    </xf>
    <xf numFmtId="0" fontId="4" fillId="16" borderId="36" xfId="0" applyFont="1" applyFill="1" applyBorder="1" applyAlignment="1">
      <alignment horizontal="center"/>
    </xf>
    <xf numFmtId="4" fontId="5" fillId="13" borderId="17" xfId="0" applyNumberFormat="1" applyFont="1" applyFill="1" applyBorder="1" applyAlignment="1" applyProtection="1">
      <alignment horizontal="right" wrapText="1"/>
      <protection/>
    </xf>
    <xf numFmtId="0" fontId="0" fillId="0" borderId="19" xfId="0" applyBorder="1" applyAlignment="1">
      <alignment horizontal="right" wrapText="1"/>
    </xf>
    <xf numFmtId="0" fontId="0" fillId="15" borderId="1" xfId="0" applyFill="1" applyBorder="1" applyAlignment="1">
      <alignment/>
    </xf>
    <xf numFmtId="0" fontId="5" fillId="13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PARCELAS DE CARGA TÉRMICA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75"/>
          <c:y val="0.38"/>
          <c:w val="0.25875"/>
          <c:h val="0.37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Plan1!$H$2:$H$7</c:f>
              <c:strCache>
                <c:ptCount val="6"/>
                <c:pt idx="0">
                  <c:v>JANELAS</c:v>
                </c:pt>
                <c:pt idx="1">
                  <c:v>PAREDES</c:v>
                </c:pt>
                <c:pt idx="2">
                  <c:v>TETO E PISO</c:v>
                </c:pt>
                <c:pt idx="3">
                  <c:v>ILUM E EQUIP</c:v>
                </c:pt>
                <c:pt idx="4">
                  <c:v>PESSOAS</c:v>
                </c:pt>
                <c:pt idx="5">
                  <c:v>RENOVACAO</c:v>
                </c:pt>
              </c:strCache>
            </c:strRef>
          </c:cat>
          <c:val>
            <c:numRef>
              <c:f>Plan1!$I$2:$I$7</c:f>
              <c:numCache>
                <c:ptCount val="6"/>
                <c:pt idx="0">
                  <c:v>4280.639999999999</c:v>
                </c:pt>
                <c:pt idx="1">
                  <c:v>3405.5</c:v>
                </c:pt>
                <c:pt idx="2">
                  <c:v>6174</c:v>
                </c:pt>
                <c:pt idx="3">
                  <c:v>6209.2</c:v>
                </c:pt>
                <c:pt idx="4">
                  <c:v>2100</c:v>
                </c:pt>
                <c:pt idx="5">
                  <c:v>2927.4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29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CARGA TÉRMICA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075"/>
          <c:w val="0.83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MAQUETE!$L$3</c:f>
              <c:strCache>
                <c:ptCount val="1"/>
                <c:pt idx="0">
                  <c:v>CT  (TR)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MAQUETE!$I$4:$I$10</c:f>
              <c:strCache/>
            </c:strRef>
          </c:cat>
          <c:val>
            <c:numRef>
              <c:f>MAQUETE!$L$4:$L$10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314020"/>
        <c:axId val="7717317"/>
      </c:barChart>
      <c:cat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CT (TR)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123825</xdr:rowOff>
    </xdr:from>
    <xdr:to>
      <xdr:col>9</xdr:col>
      <xdr:colOff>133350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4962525" y="1981200"/>
        <a:ext cx="39147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114300</xdr:rowOff>
    </xdr:from>
    <xdr:to>
      <xdr:col>18</xdr:col>
      <xdr:colOff>38100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5991225" y="923925"/>
        <a:ext cx="4810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15.00390625" style="0" customWidth="1"/>
    <col min="4" max="4" width="10.8515625" style="0" customWidth="1"/>
    <col min="5" max="5" width="13.421875" style="128" customWidth="1"/>
    <col min="6" max="7" width="17.140625" style="0" customWidth="1"/>
    <col min="8" max="8" width="13.8515625" style="0" customWidth="1"/>
  </cols>
  <sheetData>
    <row r="1" spans="1:9" ht="15.75">
      <c r="A1" s="166"/>
      <c r="B1" s="167" t="s">
        <v>111</v>
      </c>
      <c r="C1" s="167"/>
      <c r="D1" s="168"/>
      <c r="E1" s="168"/>
      <c r="F1" s="168"/>
      <c r="G1" s="169"/>
      <c r="H1" s="197" t="s">
        <v>126</v>
      </c>
      <c r="I1" s="197" t="s">
        <v>127</v>
      </c>
    </row>
    <row r="2" spans="1:9" ht="15.75">
      <c r="A2" s="170"/>
      <c r="B2" s="171" t="s">
        <v>1</v>
      </c>
      <c r="C2" s="172"/>
      <c r="D2" s="173"/>
      <c r="E2" s="173"/>
      <c r="F2" s="173"/>
      <c r="G2" s="174"/>
      <c r="H2" s="196" t="s">
        <v>3</v>
      </c>
      <c r="I2" s="196">
        <f>E5+E9+E6+E7+E8</f>
        <v>4280.639999999999</v>
      </c>
    </row>
    <row r="3" spans="1:9" ht="16.5" thickBot="1">
      <c r="A3" s="170"/>
      <c r="B3" s="171" t="s">
        <v>2</v>
      </c>
      <c r="C3" s="172"/>
      <c r="D3" s="175"/>
      <c r="E3" s="175"/>
      <c r="F3" s="175"/>
      <c r="G3" s="174"/>
      <c r="H3" s="196" t="s">
        <v>120</v>
      </c>
      <c r="I3" s="196">
        <f>SUM(E11:E14)</f>
        <v>3405.5</v>
      </c>
    </row>
    <row r="4" spans="1:9" ht="33" customHeight="1" thickBot="1" thickTop="1">
      <c r="A4" s="121">
        <v>1</v>
      </c>
      <c r="B4" s="129" t="s">
        <v>3</v>
      </c>
      <c r="C4" s="121" t="s">
        <v>118</v>
      </c>
      <c r="D4" s="121" t="s">
        <v>5</v>
      </c>
      <c r="E4" s="121" t="s">
        <v>6</v>
      </c>
      <c r="F4" s="121" t="s">
        <v>116</v>
      </c>
      <c r="G4" s="121" t="s">
        <v>117</v>
      </c>
      <c r="H4" s="196" t="s">
        <v>121</v>
      </c>
      <c r="I4" s="196">
        <f>E15+E16+E17+E18+E19+E20+E21+E22</f>
        <v>6174</v>
      </c>
    </row>
    <row r="5" spans="1:9" ht="13.5" thickTop="1">
      <c r="A5" s="131" t="s">
        <v>9</v>
      </c>
      <c r="B5" s="130" t="s">
        <v>119</v>
      </c>
      <c r="C5" s="131">
        <v>520</v>
      </c>
      <c r="D5" s="87">
        <v>5.88</v>
      </c>
      <c r="E5" s="177">
        <f>D5*C5</f>
        <v>3057.6</v>
      </c>
      <c r="F5" s="131">
        <v>353</v>
      </c>
      <c r="G5" s="131">
        <v>109</v>
      </c>
      <c r="H5" s="196" t="s">
        <v>122</v>
      </c>
      <c r="I5" s="196">
        <f>E26+E27</f>
        <v>6209.2</v>
      </c>
    </row>
    <row r="6" spans="1:9" ht="12.75">
      <c r="A6" s="131" t="s">
        <v>11</v>
      </c>
      <c r="B6" s="130" t="s">
        <v>12</v>
      </c>
      <c r="C6" s="131">
        <v>354</v>
      </c>
      <c r="D6" s="87"/>
      <c r="E6" s="177">
        <f>F6*D6</f>
        <v>0</v>
      </c>
      <c r="F6" s="131">
        <v>245</v>
      </c>
      <c r="G6" s="131">
        <v>86</v>
      </c>
      <c r="H6" s="196" t="s">
        <v>123</v>
      </c>
      <c r="I6" s="196">
        <f>E29+E30+E31+G29+G30+G31</f>
        <v>2100</v>
      </c>
    </row>
    <row r="7" spans="1:9" ht="12.75">
      <c r="A7" s="131" t="s">
        <v>13</v>
      </c>
      <c r="B7" s="130" t="s">
        <v>14</v>
      </c>
      <c r="C7" s="131">
        <v>415</v>
      </c>
      <c r="D7" s="87"/>
      <c r="E7" s="177">
        <f>F7*D7</f>
        <v>0</v>
      </c>
      <c r="F7" s="131">
        <v>284</v>
      </c>
      <c r="G7" s="131">
        <v>94</v>
      </c>
      <c r="H7" s="196" t="s">
        <v>124</v>
      </c>
      <c r="I7" s="196">
        <f>E34+G34</f>
        <v>2927.4</v>
      </c>
    </row>
    <row r="8" spans="1:9" ht="12.75">
      <c r="A8" s="131" t="s">
        <v>15</v>
      </c>
      <c r="B8" s="130" t="s">
        <v>16</v>
      </c>
      <c r="C8" s="131">
        <v>223</v>
      </c>
      <c r="D8" s="87"/>
      <c r="E8" s="177">
        <f>F8*D8</f>
        <v>0</v>
      </c>
      <c r="F8" s="131">
        <v>160</v>
      </c>
      <c r="G8" s="131">
        <v>67</v>
      </c>
      <c r="H8" s="196" t="s">
        <v>125</v>
      </c>
      <c r="I8" s="196">
        <f>SUM(I2:I7)</f>
        <v>25096.74</v>
      </c>
    </row>
    <row r="9" spans="1:7" ht="13.5" thickBot="1">
      <c r="A9" s="131" t="s">
        <v>17</v>
      </c>
      <c r="B9" s="130" t="s">
        <v>18</v>
      </c>
      <c r="C9" s="131">
        <v>42</v>
      </c>
      <c r="D9" s="87">
        <v>29.12</v>
      </c>
      <c r="E9" s="177">
        <f>C9*D9</f>
        <v>1223.04</v>
      </c>
      <c r="F9" s="112" t="s">
        <v>19</v>
      </c>
      <c r="G9" s="132"/>
    </row>
    <row r="10" spans="1:7" ht="14.25" thickBot="1" thickTop="1">
      <c r="A10" s="121">
        <v>2</v>
      </c>
      <c r="B10" s="133" t="s">
        <v>20</v>
      </c>
      <c r="C10" s="121" t="s">
        <v>21</v>
      </c>
      <c r="D10" s="121" t="s">
        <v>22</v>
      </c>
      <c r="E10" s="121" t="s">
        <v>6</v>
      </c>
      <c r="F10" s="106"/>
      <c r="G10" s="107"/>
    </row>
    <row r="11" spans="1:7" ht="13.5" thickTop="1">
      <c r="A11" s="131" t="s">
        <v>23</v>
      </c>
      <c r="B11" s="130" t="s">
        <v>24</v>
      </c>
      <c r="C11" s="134">
        <v>34</v>
      </c>
      <c r="D11" s="87">
        <v>0</v>
      </c>
      <c r="E11" s="177">
        <f>C11*D11</f>
        <v>0</v>
      </c>
      <c r="F11" s="106"/>
      <c r="G11" s="126"/>
    </row>
    <row r="12" spans="1:7" ht="12.75">
      <c r="A12" s="131" t="s">
        <v>25</v>
      </c>
      <c r="B12" s="130" t="s">
        <v>26</v>
      </c>
      <c r="C12" s="134">
        <v>43</v>
      </c>
      <c r="D12" s="87">
        <v>45.5</v>
      </c>
      <c r="E12" s="177">
        <f>C12*D12</f>
        <v>1956.5</v>
      </c>
      <c r="F12" s="106"/>
      <c r="G12" s="126"/>
    </row>
    <row r="13" spans="1:7" ht="12.75">
      <c r="A13" s="131" t="s">
        <v>27</v>
      </c>
      <c r="B13" s="130" t="s">
        <v>28</v>
      </c>
      <c r="C13" s="134">
        <v>11</v>
      </c>
      <c r="D13" s="87">
        <v>0</v>
      </c>
      <c r="E13" s="177">
        <f aca="true" t="shared" si="0" ref="E13:E23">C13*D13</f>
        <v>0</v>
      </c>
      <c r="F13" s="106"/>
      <c r="G13" s="126"/>
    </row>
    <row r="14" spans="1:7" ht="12.75">
      <c r="A14" s="131" t="s">
        <v>29</v>
      </c>
      <c r="B14" s="130" t="s">
        <v>108</v>
      </c>
      <c r="C14" s="134">
        <v>18</v>
      </c>
      <c r="D14" s="87">
        <v>80.5</v>
      </c>
      <c r="E14" s="177">
        <f t="shared" si="0"/>
        <v>1449</v>
      </c>
      <c r="F14" s="106"/>
      <c r="G14" s="126" t="s">
        <v>31</v>
      </c>
    </row>
    <row r="15" spans="1:7" ht="12.75">
      <c r="A15" s="131" t="s">
        <v>32</v>
      </c>
      <c r="B15" s="130" t="s">
        <v>33</v>
      </c>
      <c r="C15" s="134">
        <v>83</v>
      </c>
      <c r="D15" s="87"/>
      <c r="E15" s="177">
        <f t="shared" si="0"/>
        <v>0</v>
      </c>
      <c r="F15" s="106"/>
      <c r="G15" s="126"/>
    </row>
    <row r="16" spans="1:7" ht="12.75">
      <c r="A16" s="131" t="s">
        <v>34</v>
      </c>
      <c r="B16" s="130" t="s">
        <v>35</v>
      </c>
      <c r="C16" s="134">
        <v>25</v>
      </c>
      <c r="D16" s="87"/>
      <c r="E16" s="177">
        <f t="shared" si="0"/>
        <v>0</v>
      </c>
      <c r="F16" s="106"/>
      <c r="G16" s="126"/>
    </row>
    <row r="17" spans="1:7" ht="12.75">
      <c r="A17" s="131" t="s">
        <v>36</v>
      </c>
      <c r="B17" s="130" t="s">
        <v>37</v>
      </c>
      <c r="C17" s="134">
        <v>49</v>
      </c>
      <c r="D17" s="87">
        <v>126</v>
      </c>
      <c r="E17" s="177">
        <f t="shared" si="0"/>
        <v>6174</v>
      </c>
      <c r="F17" s="106"/>
      <c r="G17" s="126"/>
    </row>
    <row r="18" spans="1:7" ht="12.75">
      <c r="A18" s="131" t="s">
        <v>38</v>
      </c>
      <c r="B18" s="130" t="s">
        <v>39</v>
      </c>
      <c r="C18" s="134">
        <v>9</v>
      </c>
      <c r="D18" s="87">
        <v>0</v>
      </c>
      <c r="E18" s="177">
        <f t="shared" si="0"/>
        <v>0</v>
      </c>
      <c r="F18" s="106"/>
      <c r="G18" s="107"/>
    </row>
    <row r="19" spans="1:7" ht="12.75">
      <c r="A19" s="131" t="s">
        <v>40</v>
      </c>
      <c r="B19" s="130" t="s">
        <v>41</v>
      </c>
      <c r="C19" s="134">
        <v>20</v>
      </c>
      <c r="D19" s="87"/>
      <c r="E19" s="177">
        <f t="shared" si="0"/>
        <v>0</v>
      </c>
      <c r="F19" s="106"/>
      <c r="G19" s="107"/>
    </row>
    <row r="20" spans="1:7" ht="12.75">
      <c r="A20" s="131" t="s">
        <v>42</v>
      </c>
      <c r="B20" s="130" t="s">
        <v>43</v>
      </c>
      <c r="C20" s="134">
        <v>5</v>
      </c>
      <c r="D20" s="87"/>
      <c r="E20" s="177">
        <f t="shared" si="0"/>
        <v>0</v>
      </c>
      <c r="F20" s="106"/>
      <c r="G20" s="107"/>
    </row>
    <row r="21" spans="1:7" ht="12.75">
      <c r="A21" s="131" t="s">
        <v>44</v>
      </c>
      <c r="B21" s="130" t="s">
        <v>45</v>
      </c>
      <c r="C21" s="134">
        <v>9</v>
      </c>
      <c r="D21" s="87"/>
      <c r="E21" s="177">
        <f t="shared" si="0"/>
        <v>0</v>
      </c>
      <c r="F21" s="106"/>
      <c r="G21" s="107"/>
    </row>
    <row r="22" spans="1:7" ht="12.75">
      <c r="A22" s="131" t="s">
        <v>46</v>
      </c>
      <c r="B22" s="130" t="s">
        <v>47</v>
      </c>
      <c r="C22" s="134">
        <v>12</v>
      </c>
      <c r="D22" s="87"/>
      <c r="E22" s="177">
        <f t="shared" si="0"/>
        <v>0</v>
      </c>
      <c r="F22" s="106"/>
      <c r="G22" s="107"/>
    </row>
    <row r="23" spans="1:7" ht="13.5" thickBot="1">
      <c r="A23" s="131" t="s">
        <v>48</v>
      </c>
      <c r="B23" s="130" t="s">
        <v>49</v>
      </c>
      <c r="C23" s="134">
        <v>56</v>
      </c>
      <c r="D23" s="87"/>
      <c r="E23" s="177">
        <f t="shared" si="0"/>
        <v>0</v>
      </c>
      <c r="F23" s="106"/>
      <c r="G23" s="107"/>
    </row>
    <row r="24" spans="1:7" ht="14.25" thickBot="1" thickTop="1">
      <c r="A24" s="121">
        <v>3</v>
      </c>
      <c r="B24" s="135" t="s">
        <v>50</v>
      </c>
      <c r="C24" s="121" t="s">
        <v>21</v>
      </c>
      <c r="D24" s="121" t="s">
        <v>51</v>
      </c>
      <c r="E24" s="121" t="s">
        <v>6</v>
      </c>
      <c r="F24" s="108"/>
      <c r="G24" s="109"/>
    </row>
    <row r="25" spans="1:7" ht="13.5" thickTop="1">
      <c r="A25" s="131" t="s">
        <v>52</v>
      </c>
      <c r="B25" s="136" t="s">
        <v>53</v>
      </c>
      <c r="C25" s="137">
        <v>0.86</v>
      </c>
      <c r="D25" s="176"/>
      <c r="E25" s="177">
        <f>C25*D25</f>
        <v>0</v>
      </c>
      <c r="F25" s="106"/>
      <c r="G25" s="107"/>
    </row>
    <row r="26" spans="1:7" ht="12.75">
      <c r="A26" s="131" t="s">
        <v>54</v>
      </c>
      <c r="B26" s="136" t="s">
        <v>109</v>
      </c>
      <c r="C26" s="137">
        <f>1.2*0.86</f>
        <v>1.032</v>
      </c>
      <c r="D26" s="87">
        <v>5600</v>
      </c>
      <c r="E26" s="177">
        <f>C26*D26</f>
        <v>5779.2</v>
      </c>
      <c r="F26" s="106"/>
      <c r="G26" s="107"/>
    </row>
    <row r="27" spans="1:7" ht="13.5" thickBot="1">
      <c r="A27" s="131" t="s">
        <v>56</v>
      </c>
      <c r="B27" s="136" t="s">
        <v>57</v>
      </c>
      <c r="C27" s="137">
        <v>0.86</v>
      </c>
      <c r="D27" s="87">
        <v>500</v>
      </c>
      <c r="E27" s="177">
        <f>C27*D27</f>
        <v>430</v>
      </c>
      <c r="F27" s="110"/>
      <c r="G27" s="111"/>
    </row>
    <row r="28" spans="1:7" ht="14.25" thickBot="1" thickTop="1">
      <c r="A28" s="121">
        <v>4</v>
      </c>
      <c r="B28" s="135" t="s">
        <v>58</v>
      </c>
      <c r="C28" s="121" t="s">
        <v>21</v>
      </c>
      <c r="D28" s="121" t="s">
        <v>59</v>
      </c>
      <c r="E28" s="121" t="s">
        <v>60</v>
      </c>
      <c r="F28" s="121" t="s">
        <v>21</v>
      </c>
      <c r="G28" s="121" t="s">
        <v>61</v>
      </c>
    </row>
    <row r="29" spans="1:7" ht="13.5" thickTop="1">
      <c r="A29" s="131" t="s">
        <v>62</v>
      </c>
      <c r="B29" s="130" t="s">
        <v>63</v>
      </c>
      <c r="C29" s="131">
        <v>62</v>
      </c>
      <c r="D29" s="88"/>
      <c r="E29" s="90">
        <f>C29*D29</f>
        <v>0</v>
      </c>
      <c r="F29" s="122">
        <v>127</v>
      </c>
      <c r="G29" s="90">
        <f>D29*F29</f>
        <v>0</v>
      </c>
    </row>
    <row r="30" spans="1:7" ht="12.75">
      <c r="A30" s="131" t="s">
        <v>64</v>
      </c>
      <c r="B30" s="130" t="s">
        <v>65</v>
      </c>
      <c r="C30" s="131">
        <v>54</v>
      </c>
      <c r="D30" s="88">
        <v>21</v>
      </c>
      <c r="E30" s="90">
        <f>C30*D30</f>
        <v>1134</v>
      </c>
      <c r="F30" s="122">
        <v>46</v>
      </c>
      <c r="G30" s="90">
        <f>D30*F30</f>
        <v>966</v>
      </c>
    </row>
    <row r="31" spans="1:7" ht="13.5" thickBot="1">
      <c r="A31" s="131" t="s">
        <v>66</v>
      </c>
      <c r="B31" s="130" t="s">
        <v>67</v>
      </c>
      <c r="C31" s="131">
        <v>54</v>
      </c>
      <c r="D31" s="88"/>
      <c r="E31" s="90">
        <f>C31*D31</f>
        <v>0</v>
      </c>
      <c r="F31" s="122">
        <v>59</v>
      </c>
      <c r="G31" s="90">
        <f>D31*F31</f>
        <v>0</v>
      </c>
    </row>
    <row r="32" spans="1:7" ht="14.25" thickBot="1" thickTop="1">
      <c r="A32" s="121">
        <v>5</v>
      </c>
      <c r="B32" s="135" t="s">
        <v>68</v>
      </c>
      <c r="C32" s="121" t="s">
        <v>21</v>
      </c>
      <c r="D32" s="121" t="s">
        <v>69</v>
      </c>
      <c r="E32" s="121" t="s">
        <v>60</v>
      </c>
      <c r="F32" s="121" t="s">
        <v>21</v>
      </c>
      <c r="G32" s="121" t="s">
        <v>61</v>
      </c>
    </row>
    <row r="33" spans="1:7" ht="13.5" thickTop="1">
      <c r="A33" s="131" t="s">
        <v>70</v>
      </c>
      <c r="B33" s="130" t="s">
        <v>71</v>
      </c>
      <c r="C33" s="131">
        <v>2</v>
      </c>
      <c r="D33" s="88"/>
      <c r="E33" s="90">
        <f>C33*D33</f>
        <v>0</v>
      </c>
      <c r="F33" s="122">
        <v>6.2</v>
      </c>
      <c r="G33" s="90">
        <f>D33*F33</f>
        <v>0</v>
      </c>
    </row>
    <row r="34" spans="1:7" ht="13.5" thickBot="1">
      <c r="A34" s="131" t="s">
        <v>72</v>
      </c>
      <c r="B34" s="130" t="s">
        <v>112</v>
      </c>
      <c r="C34" s="131">
        <v>2</v>
      </c>
      <c r="D34" s="88">
        <v>357</v>
      </c>
      <c r="E34" s="90">
        <f>C34*D34</f>
        <v>714</v>
      </c>
      <c r="F34" s="122">
        <v>6.2</v>
      </c>
      <c r="G34" s="90">
        <f>D34*F34</f>
        <v>2213.4</v>
      </c>
    </row>
    <row r="35" spans="1:7" ht="14.25" thickBot="1" thickTop="1">
      <c r="A35" s="164"/>
      <c r="B35" s="138"/>
      <c r="C35" s="121" t="s">
        <v>21</v>
      </c>
      <c r="D35" s="121" t="s">
        <v>5</v>
      </c>
      <c r="E35" s="121" t="s">
        <v>6</v>
      </c>
      <c r="F35" s="139"/>
      <c r="G35" s="140"/>
    </row>
    <row r="36" spans="1:7" ht="14.25" thickBot="1" thickTop="1">
      <c r="A36" s="131" t="s">
        <v>74</v>
      </c>
      <c r="B36" s="130" t="s">
        <v>115</v>
      </c>
      <c r="C36" s="131">
        <v>35</v>
      </c>
      <c r="D36" s="90"/>
      <c r="E36" s="90">
        <f>D36*C36</f>
        <v>0</v>
      </c>
      <c r="F36" s="141"/>
      <c r="G36" s="142"/>
    </row>
    <row r="37" spans="1:7" ht="13.5" thickBot="1">
      <c r="A37" s="165"/>
      <c r="B37" s="143"/>
      <c r="C37" s="144"/>
      <c r="D37" s="123"/>
      <c r="E37" s="189" t="s">
        <v>76</v>
      </c>
      <c r="F37" s="191" t="s">
        <v>114</v>
      </c>
      <c r="G37" s="148" t="s">
        <v>77</v>
      </c>
    </row>
    <row r="38" spans="1:7" ht="13.5" thickBot="1">
      <c r="A38" s="165"/>
      <c r="B38" s="145"/>
      <c r="C38" s="146"/>
      <c r="D38" s="147"/>
      <c r="E38" s="192">
        <f>E5+E6+E7+E8+E9+E11+E12+E13+E14+E15+E16+E17+E18+E19+E20+E21+E22+E23+E25+E26+E27+E29+E30+E31+E33+E34+E36</f>
        <v>21917.34</v>
      </c>
      <c r="F38" s="193"/>
      <c r="G38" s="192">
        <f>G29+G30+G31+G33+G34</f>
        <v>3179.4</v>
      </c>
    </row>
    <row r="39" spans="1:7" ht="13.5" thickBot="1">
      <c r="A39" s="165"/>
      <c r="B39" s="149" t="s">
        <v>78</v>
      </c>
      <c r="C39" s="144"/>
      <c r="D39" s="150"/>
      <c r="F39" s="151"/>
      <c r="G39" s="190" t="s">
        <v>114</v>
      </c>
    </row>
    <row r="40" spans="1:7" ht="13.5" thickBot="1">
      <c r="A40" s="165"/>
      <c r="B40" s="145"/>
      <c r="C40" s="146"/>
      <c r="D40" s="152"/>
      <c r="E40" s="194" t="s">
        <v>79</v>
      </c>
      <c r="F40" s="195"/>
      <c r="G40" s="188" t="s">
        <v>114</v>
      </c>
    </row>
    <row r="41" spans="1:7" ht="12.75">
      <c r="A41" s="165"/>
      <c r="B41" s="153" t="s">
        <v>80</v>
      </c>
      <c r="C41" s="154"/>
      <c r="D41" s="155"/>
      <c r="E41" s="178">
        <f>E38+G38</f>
        <v>25096.74</v>
      </c>
      <c r="F41" s="179" t="s">
        <v>114</v>
      </c>
      <c r="G41" s="180" t="s">
        <v>110</v>
      </c>
    </row>
    <row r="42" spans="1:7" ht="13.5" thickBot="1">
      <c r="A42" s="165"/>
      <c r="B42" s="156" t="s">
        <v>82</v>
      </c>
      <c r="C42" s="127"/>
      <c r="D42" s="157"/>
      <c r="E42" s="184">
        <f>E41*4/12000</f>
        <v>8.365580000000001</v>
      </c>
      <c r="F42" s="15" t="s">
        <v>113</v>
      </c>
      <c r="G42" s="187">
        <f>E41*4</f>
        <v>100386.96</v>
      </c>
    </row>
    <row r="43" spans="1:7" ht="13.5" thickTop="1">
      <c r="A43" s="165"/>
      <c r="B43" s="158" t="s">
        <v>84</v>
      </c>
      <c r="C43" s="159" t="s">
        <v>85</v>
      </c>
      <c r="D43" s="181"/>
      <c r="E43" s="185" t="s">
        <v>86</v>
      </c>
      <c r="F43" s="125"/>
      <c r="G43" s="163"/>
    </row>
    <row r="44" spans="1:7" ht="12.75">
      <c r="A44" s="165"/>
      <c r="B44" s="160" t="s">
        <v>87</v>
      </c>
      <c r="C44" s="161" t="s">
        <v>88</v>
      </c>
      <c r="D44" s="182"/>
      <c r="E44" s="186" t="s">
        <v>89</v>
      </c>
      <c r="F44" s="126"/>
      <c r="G44" s="107"/>
    </row>
    <row r="45" spans="1:7" ht="12.75">
      <c r="A45" s="165"/>
      <c r="B45" s="160" t="s">
        <v>90</v>
      </c>
      <c r="C45" s="161" t="s">
        <v>91</v>
      </c>
      <c r="D45" s="182"/>
      <c r="E45" s="186" t="s">
        <v>92</v>
      </c>
      <c r="F45" s="126"/>
      <c r="G45" s="107"/>
    </row>
    <row r="46" spans="1:7" ht="13.5" thickBot="1">
      <c r="A46" s="165"/>
      <c r="B46" s="162" t="s">
        <v>93</v>
      </c>
      <c r="C46" s="124"/>
      <c r="D46" s="183"/>
      <c r="E46" s="110"/>
      <c r="F46" s="127"/>
      <c r="G46" s="111"/>
    </row>
    <row r="47" spans="2:7" ht="13.5" thickTop="1">
      <c r="B47" s="128"/>
      <c r="C47" s="128"/>
      <c r="D47" s="128"/>
      <c r="F47" s="128"/>
      <c r="G47" s="128"/>
    </row>
  </sheetData>
  <sheetProtection selectLockedCells="1" selectUnlockedCells="1"/>
  <mergeCells count="1">
    <mergeCell ref="E40:F40"/>
  </mergeCells>
  <printOptions/>
  <pageMargins left="0.75" right="0.75" top="1" bottom="1" header="0.492125985" footer="0.49212598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"/>
  <sheetViews>
    <sheetView showGridLines="0" showZeros="0" showOutlineSymbols="0" zoomScale="75" zoomScaleNormal="75" workbookViewId="0" topLeftCell="F1">
      <selection activeCell="T20" sqref="T20"/>
    </sheetView>
  </sheetViews>
  <sheetFormatPr defaultColWidth="9.140625" defaultRowHeight="12.75"/>
  <cols>
    <col min="1" max="1" width="3.7109375" style="1" customWidth="1"/>
    <col min="2" max="2" width="29.8515625" style="2" customWidth="1"/>
    <col min="3" max="3" width="6.57421875" style="1" customWidth="1"/>
    <col min="4" max="4" width="10.8515625" style="1" customWidth="1"/>
    <col min="5" max="6" width="10.421875" style="1" customWidth="1"/>
    <col min="7" max="7" width="14.140625" style="1" customWidth="1"/>
    <col min="8" max="8" width="3.7109375" style="2" customWidth="1"/>
    <col min="9" max="9" width="10.8515625" style="2" customWidth="1"/>
    <col min="10" max="10" width="12.140625" style="2" customWidth="1"/>
    <col min="11" max="11" width="15.421875" style="2" customWidth="1"/>
    <col min="12" max="12" width="11.00390625" style="2" customWidth="1"/>
    <col min="13" max="16384" width="3.7109375" style="2" customWidth="1"/>
  </cols>
  <sheetData>
    <row r="1" spans="1:15" ht="15.75">
      <c r="A1" s="18"/>
      <c r="B1" s="19" t="s">
        <v>0</v>
      </c>
      <c r="C1" s="19"/>
      <c r="D1" s="20"/>
      <c r="E1" s="20"/>
      <c r="F1" s="20"/>
      <c r="G1" s="21"/>
      <c r="H1" s="115"/>
      <c r="I1" s="115"/>
      <c r="J1" s="115"/>
      <c r="K1" s="115"/>
      <c r="L1" s="115"/>
      <c r="M1" s="115"/>
      <c r="N1" s="115"/>
      <c r="O1" s="115"/>
    </row>
    <row r="2" spans="1:29" ht="15.75">
      <c r="A2" s="22"/>
      <c r="B2" s="23" t="s">
        <v>1</v>
      </c>
      <c r="C2" s="24"/>
      <c r="D2" s="25"/>
      <c r="E2" s="25"/>
      <c r="F2" s="25"/>
      <c r="G2" s="26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t="15.75">
      <c r="A3" s="22"/>
      <c r="B3" s="32" t="s">
        <v>2</v>
      </c>
      <c r="C3" s="33"/>
      <c r="D3" s="34"/>
      <c r="E3" s="34"/>
      <c r="F3" s="34"/>
      <c r="G3" s="26"/>
      <c r="H3" s="115"/>
      <c r="I3" s="119" t="s">
        <v>104</v>
      </c>
      <c r="J3" s="119" t="s">
        <v>107</v>
      </c>
      <c r="K3" s="119" t="s">
        <v>106</v>
      </c>
      <c r="L3" s="119" t="s">
        <v>105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1:29" ht="16.5" thickBot="1">
      <c r="A4" s="27"/>
      <c r="B4" s="28"/>
      <c r="C4" s="29"/>
      <c r="D4" s="30"/>
      <c r="E4" s="30"/>
      <c r="F4" s="30"/>
      <c r="G4" s="31"/>
      <c r="H4" s="115"/>
      <c r="I4" s="119" t="s">
        <v>97</v>
      </c>
      <c r="J4" s="119">
        <f>SUM(E12:E15)</f>
        <v>2135</v>
      </c>
      <c r="K4" s="119">
        <f>J4*4</f>
        <v>8540</v>
      </c>
      <c r="L4" s="120">
        <f>K4/12000</f>
        <v>0.7116666666666667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ht="12" thickBot="1" thickTop="1">
      <c r="A5" s="35">
        <v>1</v>
      </c>
      <c r="B5" s="36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115"/>
      <c r="I5" s="119" t="s">
        <v>98</v>
      </c>
      <c r="J5" s="119">
        <f>SUM(E6:E10)</f>
        <v>20800</v>
      </c>
      <c r="K5" s="119">
        <f aca="true" t="shared" si="0" ref="K5:K15">J5*4</f>
        <v>83200</v>
      </c>
      <c r="L5" s="120">
        <f aca="true" t="shared" si="1" ref="L5:L15">K5/12000</f>
        <v>6.933333333333334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1:29" ht="11.25" thickTop="1">
      <c r="A6" s="77" t="s">
        <v>9</v>
      </c>
      <c r="B6" s="78" t="s">
        <v>10</v>
      </c>
      <c r="C6" s="87">
        <v>520</v>
      </c>
      <c r="D6" s="4">
        <v>40</v>
      </c>
      <c r="E6" s="91">
        <f>D6*C6</f>
        <v>20800</v>
      </c>
      <c r="F6" s="87">
        <v>353</v>
      </c>
      <c r="G6" s="87">
        <v>109</v>
      </c>
      <c r="H6" s="115"/>
      <c r="I6" s="119" t="s">
        <v>99</v>
      </c>
      <c r="J6" s="119">
        <f>SUM(E16:E21)</f>
        <v>6419</v>
      </c>
      <c r="K6" s="119">
        <f t="shared" si="0"/>
        <v>25676</v>
      </c>
      <c r="L6" s="120">
        <f t="shared" si="1"/>
        <v>2.139666666666667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0.5">
      <c r="A7" s="77" t="s">
        <v>11</v>
      </c>
      <c r="B7" s="78" t="s">
        <v>12</v>
      </c>
      <c r="C7" s="87">
        <v>354</v>
      </c>
      <c r="D7" s="4">
        <v>0</v>
      </c>
      <c r="E7" s="91">
        <f>D7*F7</f>
        <v>0</v>
      </c>
      <c r="F7" s="87">
        <v>245</v>
      </c>
      <c r="G7" s="87">
        <v>86</v>
      </c>
      <c r="H7" s="115"/>
      <c r="I7" s="119" t="s">
        <v>100</v>
      </c>
      <c r="J7" s="119">
        <f>E28</f>
        <v>774</v>
      </c>
      <c r="K7" s="119">
        <f t="shared" si="0"/>
        <v>3096</v>
      </c>
      <c r="L7" s="120">
        <f t="shared" si="1"/>
        <v>0.258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0.5">
      <c r="A8" s="77" t="s">
        <v>13</v>
      </c>
      <c r="B8" s="78" t="s">
        <v>14</v>
      </c>
      <c r="C8" s="87">
        <v>415</v>
      </c>
      <c r="D8" s="4">
        <v>0</v>
      </c>
      <c r="E8" s="91">
        <v>0</v>
      </c>
      <c r="F8" s="87">
        <v>284</v>
      </c>
      <c r="G8" s="87">
        <v>94</v>
      </c>
      <c r="H8" s="115"/>
      <c r="I8" s="119" t="s">
        <v>101</v>
      </c>
      <c r="J8" s="119">
        <f>E27</f>
        <v>3343.6800000000003</v>
      </c>
      <c r="K8" s="119">
        <f t="shared" si="0"/>
        <v>13374.720000000001</v>
      </c>
      <c r="L8" s="120">
        <f t="shared" si="1"/>
        <v>1.11456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10.5">
      <c r="A9" s="77" t="s">
        <v>15</v>
      </c>
      <c r="B9" s="78" t="s">
        <v>16</v>
      </c>
      <c r="C9" s="87">
        <v>223</v>
      </c>
      <c r="D9" s="4"/>
      <c r="E9" s="91">
        <f>D9*C9</f>
        <v>0</v>
      </c>
      <c r="F9" s="87">
        <v>160</v>
      </c>
      <c r="G9" s="87">
        <v>67</v>
      </c>
      <c r="H9" s="115"/>
      <c r="I9" s="119" t="s">
        <v>102</v>
      </c>
      <c r="J9" s="119">
        <f>E32+G32</f>
        <v>1808</v>
      </c>
      <c r="K9" s="119">
        <f t="shared" si="0"/>
        <v>7232</v>
      </c>
      <c r="L9" s="120">
        <f t="shared" si="1"/>
        <v>0.6026666666666667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ht="13.5" thickBot="1">
      <c r="A10" s="77" t="s">
        <v>17</v>
      </c>
      <c r="B10" s="78" t="s">
        <v>18</v>
      </c>
      <c r="C10" s="87">
        <v>42</v>
      </c>
      <c r="D10" s="4"/>
      <c r="E10" s="91">
        <f>D10*42</f>
        <v>0</v>
      </c>
      <c r="F10" s="112" t="s">
        <v>19</v>
      </c>
      <c r="G10" s="113"/>
      <c r="H10" s="115"/>
      <c r="I10" s="119" t="s">
        <v>103</v>
      </c>
      <c r="J10" s="119">
        <f>E35+G35</f>
        <v>7084.8</v>
      </c>
      <c r="K10" s="119">
        <f t="shared" si="0"/>
        <v>28339.2</v>
      </c>
      <c r="L10" s="120">
        <f t="shared" si="1"/>
        <v>2.3616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12" thickBot="1" thickTop="1">
      <c r="A11" s="35">
        <v>2</v>
      </c>
      <c r="B11" s="37" t="s">
        <v>20</v>
      </c>
      <c r="C11" s="35" t="s">
        <v>21</v>
      </c>
      <c r="D11" s="35" t="s">
        <v>22</v>
      </c>
      <c r="E11" s="35" t="s">
        <v>6</v>
      </c>
      <c r="F11" s="106"/>
      <c r="G11" s="107"/>
      <c r="H11" s="115"/>
      <c r="I11" s="119"/>
      <c r="J11" s="119"/>
      <c r="K11" s="119">
        <f t="shared" si="0"/>
        <v>0</v>
      </c>
      <c r="L11" s="120">
        <f t="shared" si="1"/>
        <v>0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ht="11.25" thickTop="1">
      <c r="A12" s="79" t="s">
        <v>23</v>
      </c>
      <c r="B12" s="80" t="s">
        <v>24</v>
      </c>
      <c r="C12" s="88">
        <v>34</v>
      </c>
      <c r="D12" s="4">
        <v>0</v>
      </c>
      <c r="E12" s="91">
        <f>D12*34</f>
        <v>0</v>
      </c>
      <c r="F12" s="106"/>
      <c r="G12" s="107"/>
      <c r="H12" s="115"/>
      <c r="I12" s="119"/>
      <c r="J12" s="119"/>
      <c r="K12" s="119">
        <f t="shared" si="0"/>
        <v>0</v>
      </c>
      <c r="L12" s="120">
        <f t="shared" si="1"/>
        <v>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ht="10.5">
      <c r="A13" s="79" t="s">
        <v>25</v>
      </c>
      <c r="B13" s="80" t="s">
        <v>26</v>
      </c>
      <c r="C13" s="88">
        <v>43</v>
      </c>
      <c r="D13" s="4">
        <v>35</v>
      </c>
      <c r="E13" s="91">
        <f>D13*43</f>
        <v>1505</v>
      </c>
      <c r="F13" s="106"/>
      <c r="G13" s="107"/>
      <c r="H13" s="115"/>
      <c r="I13" s="119"/>
      <c r="J13" s="119"/>
      <c r="K13" s="119">
        <f t="shared" si="0"/>
        <v>0</v>
      </c>
      <c r="L13" s="120">
        <f t="shared" si="1"/>
        <v>0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ht="10.5">
      <c r="A14" s="79" t="s">
        <v>27</v>
      </c>
      <c r="B14" s="80" t="s">
        <v>28</v>
      </c>
      <c r="C14" s="88">
        <v>11</v>
      </c>
      <c r="D14" s="4">
        <v>0</v>
      </c>
      <c r="E14" s="91">
        <f>D14*11</f>
        <v>0</v>
      </c>
      <c r="F14" s="106"/>
      <c r="G14" s="107"/>
      <c r="H14" s="115"/>
      <c r="I14" s="119"/>
      <c r="J14" s="119"/>
      <c r="K14" s="119">
        <f t="shared" si="0"/>
        <v>0</v>
      </c>
      <c r="L14" s="120">
        <f t="shared" si="1"/>
        <v>0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ht="10.5">
      <c r="A15" s="79" t="s">
        <v>29</v>
      </c>
      <c r="B15" s="80" t="s">
        <v>30</v>
      </c>
      <c r="C15" s="88">
        <v>18</v>
      </c>
      <c r="D15" s="4">
        <v>35</v>
      </c>
      <c r="E15" s="91">
        <f>D15*18</f>
        <v>630</v>
      </c>
      <c r="F15" s="106"/>
      <c r="G15" s="107" t="s">
        <v>31</v>
      </c>
      <c r="H15" s="115"/>
      <c r="I15" s="119"/>
      <c r="J15" s="119"/>
      <c r="K15" s="119">
        <f t="shared" si="0"/>
        <v>0</v>
      </c>
      <c r="L15" s="120">
        <f t="shared" si="1"/>
        <v>0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0.5">
      <c r="A16" s="79" t="s">
        <v>32</v>
      </c>
      <c r="B16" s="80" t="s">
        <v>33</v>
      </c>
      <c r="C16" s="88">
        <v>83</v>
      </c>
      <c r="D16" s="4">
        <v>0</v>
      </c>
      <c r="E16" s="91">
        <f>D16*83</f>
        <v>0</v>
      </c>
      <c r="F16" s="106"/>
      <c r="G16" s="107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ht="10.5">
      <c r="A17" s="79" t="s">
        <v>34</v>
      </c>
      <c r="B17" s="80" t="s">
        <v>35</v>
      </c>
      <c r="C17" s="88">
        <v>25</v>
      </c>
      <c r="D17" s="4">
        <v>0</v>
      </c>
      <c r="E17" s="91">
        <f>D17*25</f>
        <v>0</v>
      </c>
      <c r="F17" s="106"/>
      <c r="G17" s="107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ht="10.5">
      <c r="A18" s="79" t="s">
        <v>36</v>
      </c>
      <c r="B18" s="80" t="s">
        <v>37</v>
      </c>
      <c r="C18" s="88">
        <v>49</v>
      </c>
      <c r="D18" s="4">
        <v>131</v>
      </c>
      <c r="E18" s="91">
        <f>D18*49</f>
        <v>6419</v>
      </c>
      <c r="F18" s="106"/>
      <c r="G18" s="107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0.5">
      <c r="A19" s="79" t="s">
        <v>38</v>
      </c>
      <c r="B19" s="80" t="s">
        <v>39</v>
      </c>
      <c r="C19" s="88">
        <v>9</v>
      </c>
      <c r="D19" s="4">
        <v>0</v>
      </c>
      <c r="E19" s="91">
        <f>D19*9</f>
        <v>0</v>
      </c>
      <c r="F19" s="106"/>
      <c r="G19" s="107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0.5">
      <c r="A20" s="79" t="s">
        <v>40</v>
      </c>
      <c r="B20" s="80" t="s">
        <v>41</v>
      </c>
      <c r="C20" s="88">
        <v>20</v>
      </c>
      <c r="D20" s="4"/>
      <c r="E20" s="91">
        <f>D20*20</f>
        <v>0</v>
      </c>
      <c r="F20" s="106"/>
      <c r="G20" s="107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0.5">
      <c r="A21" s="79" t="s">
        <v>42</v>
      </c>
      <c r="B21" s="80" t="s">
        <v>43</v>
      </c>
      <c r="C21" s="88">
        <v>5</v>
      </c>
      <c r="D21" s="4"/>
      <c r="E21" s="91">
        <f>D21*5</f>
        <v>0</v>
      </c>
      <c r="F21" s="106"/>
      <c r="G21" s="107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ht="10.5">
      <c r="A22" s="79" t="s">
        <v>44</v>
      </c>
      <c r="B22" s="80" t="s">
        <v>45</v>
      </c>
      <c r="C22" s="88">
        <v>9</v>
      </c>
      <c r="D22" s="4">
        <v>0</v>
      </c>
      <c r="E22" s="91">
        <f>D22*9</f>
        <v>0</v>
      </c>
      <c r="F22" s="106"/>
      <c r="G22" s="107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0.5">
      <c r="A23" s="79" t="s">
        <v>46</v>
      </c>
      <c r="B23" s="80" t="s">
        <v>47</v>
      </c>
      <c r="C23" s="88">
        <v>12</v>
      </c>
      <c r="D23" s="4"/>
      <c r="E23" s="91">
        <f>D23*12</f>
        <v>0</v>
      </c>
      <c r="F23" s="106"/>
      <c r="G23" s="107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1.25" thickBot="1">
      <c r="A24" s="79" t="s">
        <v>48</v>
      </c>
      <c r="B24" s="80" t="s">
        <v>49</v>
      </c>
      <c r="C24" s="88">
        <v>56</v>
      </c>
      <c r="D24" s="4">
        <v>0</v>
      </c>
      <c r="E24" s="91">
        <f>D24*56</f>
        <v>0</v>
      </c>
      <c r="F24" s="106"/>
      <c r="G24" s="107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3" customFormat="1" ht="12" thickBot="1" thickTop="1">
      <c r="A25" s="35">
        <v>3</v>
      </c>
      <c r="B25" s="38" t="s">
        <v>50</v>
      </c>
      <c r="C25" s="35" t="s">
        <v>21</v>
      </c>
      <c r="D25" s="35" t="s">
        <v>51</v>
      </c>
      <c r="E25" s="35" t="s">
        <v>6</v>
      </c>
      <c r="F25" s="108"/>
      <c r="G25" s="109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1:29" ht="13.5" thickTop="1">
      <c r="A26" s="81" t="s">
        <v>52</v>
      </c>
      <c r="B26" s="82" t="s">
        <v>53</v>
      </c>
      <c r="C26" s="89">
        <v>0.86</v>
      </c>
      <c r="D26" s="114">
        <v>0</v>
      </c>
      <c r="E26" s="91">
        <f>C26*D26</f>
        <v>0</v>
      </c>
      <c r="F26" s="106"/>
      <c r="G26" s="107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0.5">
      <c r="A27" s="81" t="s">
        <v>54</v>
      </c>
      <c r="B27" s="82" t="s">
        <v>55</v>
      </c>
      <c r="C27" s="89">
        <f>1.2*0.86</f>
        <v>1.032</v>
      </c>
      <c r="D27" s="4">
        <v>3240</v>
      </c>
      <c r="E27" s="91">
        <f>C27*D27</f>
        <v>3343.6800000000003</v>
      </c>
      <c r="F27" s="106"/>
      <c r="G27" s="107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1.25" thickBot="1">
      <c r="A28" s="81" t="s">
        <v>56</v>
      </c>
      <c r="B28" s="82" t="s">
        <v>57</v>
      </c>
      <c r="C28" s="89">
        <v>0.86</v>
      </c>
      <c r="D28" s="4">
        <v>900</v>
      </c>
      <c r="E28" s="91">
        <f>D28*0.86</f>
        <v>774</v>
      </c>
      <c r="F28" s="110"/>
      <c r="G28" s="111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s="3" customFormat="1" ht="12" thickBot="1" thickTop="1">
      <c r="A29" s="35">
        <v>4</v>
      </c>
      <c r="B29" s="38" t="s">
        <v>58</v>
      </c>
      <c r="C29" s="35" t="s">
        <v>21</v>
      </c>
      <c r="D29" s="35" t="s">
        <v>59</v>
      </c>
      <c r="E29" s="35" t="s">
        <v>60</v>
      </c>
      <c r="F29" s="35" t="s">
        <v>21</v>
      </c>
      <c r="G29" s="35" t="s">
        <v>61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 ht="11.25" thickTop="1">
      <c r="A30" s="85" t="s">
        <v>62</v>
      </c>
      <c r="B30" s="86" t="s">
        <v>63</v>
      </c>
      <c r="C30" s="87">
        <v>62</v>
      </c>
      <c r="D30" s="5">
        <v>0</v>
      </c>
      <c r="E30" s="92">
        <f>D30*62</f>
        <v>0</v>
      </c>
      <c r="F30" s="90">
        <v>127</v>
      </c>
      <c r="G30" s="92">
        <f>D30*127</f>
        <v>0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1:29" ht="10.5">
      <c r="A31" s="85" t="s">
        <v>64</v>
      </c>
      <c r="B31" s="86" t="s">
        <v>65</v>
      </c>
      <c r="C31" s="87">
        <v>54</v>
      </c>
      <c r="D31" s="5">
        <v>0</v>
      </c>
      <c r="E31" s="92">
        <f>D31*54</f>
        <v>0</v>
      </c>
      <c r="F31" s="90">
        <v>46</v>
      </c>
      <c r="G31" s="92">
        <f>D31*46</f>
        <v>0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29" ht="11.25" thickBot="1">
      <c r="A32" s="85" t="s">
        <v>66</v>
      </c>
      <c r="B32" s="86" t="s">
        <v>67</v>
      </c>
      <c r="C32" s="87">
        <v>54</v>
      </c>
      <c r="D32" s="5">
        <v>16</v>
      </c>
      <c r="E32" s="92">
        <f>D32*54</f>
        <v>864</v>
      </c>
      <c r="F32" s="90">
        <v>59</v>
      </c>
      <c r="G32" s="92">
        <f>D32*59</f>
        <v>944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1:29" s="3" customFormat="1" ht="12" thickBot="1" thickTop="1">
      <c r="A33" s="35">
        <v>5</v>
      </c>
      <c r="B33" s="38" t="s">
        <v>68</v>
      </c>
      <c r="C33" s="35" t="s">
        <v>21</v>
      </c>
      <c r="D33" s="35" t="s">
        <v>69</v>
      </c>
      <c r="E33" s="35" t="s">
        <v>60</v>
      </c>
      <c r="F33" s="35" t="s">
        <v>21</v>
      </c>
      <c r="G33" s="35" t="s">
        <v>61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 ht="11.25" thickTop="1">
      <c r="A34" s="83" t="s">
        <v>70</v>
      </c>
      <c r="B34" s="84" t="s">
        <v>71</v>
      </c>
      <c r="C34" s="87">
        <v>2</v>
      </c>
      <c r="D34" s="5">
        <v>0</v>
      </c>
      <c r="E34" s="92">
        <f>D34*2</f>
        <v>0</v>
      </c>
      <c r="F34" s="90">
        <v>6.2</v>
      </c>
      <c r="G34" s="92">
        <f>D34*6.2</f>
        <v>0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1:29" ht="11.25" thickBot="1">
      <c r="A35" s="83" t="s">
        <v>72</v>
      </c>
      <c r="B35" s="84" t="s">
        <v>73</v>
      </c>
      <c r="C35" s="87">
        <v>2</v>
      </c>
      <c r="D35" s="5">
        <v>864</v>
      </c>
      <c r="E35" s="92">
        <f>D35*2</f>
        <v>1728</v>
      </c>
      <c r="F35" s="90">
        <v>6.2</v>
      </c>
      <c r="G35" s="92">
        <f>D35*6.2</f>
        <v>5356.8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 ht="12" thickBot="1" thickTop="1">
      <c r="A36" s="99"/>
      <c r="B36" s="100"/>
      <c r="C36" s="35" t="s">
        <v>21</v>
      </c>
      <c r="D36" s="35" t="s">
        <v>5</v>
      </c>
      <c r="E36" s="35" t="s">
        <v>6</v>
      </c>
      <c r="F36" s="94"/>
      <c r="G36" s="9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1:29" ht="12" thickBot="1" thickTop="1">
      <c r="A37" s="83" t="s">
        <v>74</v>
      </c>
      <c r="B37" s="84" t="s">
        <v>75</v>
      </c>
      <c r="C37" s="87">
        <v>35</v>
      </c>
      <c r="D37" s="6"/>
      <c r="E37" s="92">
        <f>D37*35</f>
        <v>0</v>
      </c>
      <c r="F37" s="96"/>
      <c r="G37" s="97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 ht="10.5">
      <c r="A38" s="105"/>
      <c r="B38" s="101"/>
      <c r="C38" s="102"/>
      <c r="D38" s="103"/>
      <c r="E38" s="103"/>
      <c r="F38" s="104"/>
      <c r="G38" s="10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 ht="10.5">
      <c r="A39" s="105"/>
      <c r="B39" s="7"/>
      <c r="C39" s="8"/>
      <c r="D39" s="9"/>
      <c r="E39" s="42" t="s">
        <v>76</v>
      </c>
      <c r="F39" s="93"/>
      <c r="G39" s="43" t="s">
        <v>77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 ht="11.25" thickBot="1">
      <c r="A40" s="105"/>
      <c r="B40" s="39" t="s">
        <v>78</v>
      </c>
      <c r="C40" s="40"/>
      <c r="D40" s="41"/>
      <c r="E40" s="71">
        <f>SUM(MAX(E6:E9),E10,E11:E24,E26:E28,E30:E32,E34:E35,E37)</f>
        <v>36063.68</v>
      </c>
      <c r="F40" s="98"/>
      <c r="G40" s="72">
        <f>SUM(G30:G32,G34:G35)</f>
        <v>6300.8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</row>
    <row r="41" spans="1:29" ht="11.25" thickBot="1">
      <c r="A41" s="105"/>
      <c r="B41" s="7"/>
      <c r="C41" s="8"/>
      <c r="D41" s="10"/>
      <c r="E41" s="68" t="s">
        <v>79</v>
      </c>
      <c r="F41" s="69"/>
      <c r="G41" s="70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29" ht="10.5">
      <c r="A42" s="105"/>
      <c r="B42" s="44" t="s">
        <v>80</v>
      </c>
      <c r="C42" s="45"/>
      <c r="D42" s="46" t="s">
        <v>81</v>
      </c>
      <c r="E42" s="73">
        <f>E40+G40</f>
        <v>42364.48</v>
      </c>
      <c r="F42" s="75"/>
      <c r="G42" s="67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1:29" ht="11.25" thickBot="1">
      <c r="A43" s="105"/>
      <c r="B43" s="47" t="s">
        <v>82</v>
      </c>
      <c r="C43" s="48"/>
      <c r="D43" s="49" t="s">
        <v>83</v>
      </c>
      <c r="E43" s="74">
        <f>E42/3024</f>
        <v>14.00941798941799</v>
      </c>
      <c r="F43" s="76"/>
      <c r="G43" s="67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ht="11.25" thickTop="1">
      <c r="A44" s="105"/>
      <c r="B44" s="50" t="s">
        <v>84</v>
      </c>
      <c r="C44" s="51" t="s">
        <v>85</v>
      </c>
      <c r="D44" s="51"/>
      <c r="E44" s="52" t="s">
        <v>86</v>
      </c>
      <c r="F44" s="53"/>
      <c r="G44" s="5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1:29" ht="10.5">
      <c r="A45" s="105"/>
      <c r="B45" s="55" t="s">
        <v>87</v>
      </c>
      <c r="C45" s="56" t="s">
        <v>88</v>
      </c>
      <c r="D45" s="56"/>
      <c r="E45" s="13" t="s">
        <v>89</v>
      </c>
      <c r="F45" s="14"/>
      <c r="G45" s="57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ht="10.5">
      <c r="A46" s="105"/>
      <c r="B46" s="55" t="s">
        <v>90</v>
      </c>
      <c r="C46" s="56" t="s">
        <v>91</v>
      </c>
      <c r="D46" s="56"/>
      <c r="E46" s="13" t="s">
        <v>92</v>
      </c>
      <c r="F46" s="14"/>
      <c r="G46" s="57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ht="11.25" thickBot="1">
      <c r="A47" s="105"/>
      <c r="B47" s="58" t="s">
        <v>93</v>
      </c>
      <c r="C47" s="59"/>
      <c r="D47" s="60"/>
      <c r="E47" s="59"/>
      <c r="F47" s="59"/>
      <c r="G47" s="61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ht="11.25" thickTop="1">
      <c r="A48" s="105"/>
      <c r="B48" s="62" t="s">
        <v>94</v>
      </c>
      <c r="C48" s="11"/>
      <c r="D48" s="11"/>
      <c r="E48" s="11"/>
      <c r="F48" s="63"/>
      <c r="G48" s="12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ht="12.75">
      <c r="A49" s="105"/>
      <c r="B49" s="64" t="s">
        <v>95</v>
      </c>
      <c r="C49" s="14"/>
      <c r="D49" s="14"/>
      <c r="E49" s="14"/>
      <c r="F49" s="14"/>
      <c r="G49" s="65"/>
      <c r="H49" s="115"/>
      <c r="I49" s="115"/>
      <c r="J49" s="115"/>
      <c r="K49" s="117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</row>
    <row r="50" spans="1:29" ht="10.5">
      <c r="A50" s="105"/>
      <c r="B50" s="64" t="s">
        <v>96</v>
      </c>
      <c r="C50" s="14"/>
      <c r="D50" s="14"/>
      <c r="E50" s="14"/>
      <c r="F50" s="14"/>
      <c r="G50" s="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ht="10.5">
      <c r="A51" s="105"/>
      <c r="B51" s="64"/>
      <c r="C51" s="14"/>
      <c r="D51" s="14"/>
      <c r="E51" s="14"/>
      <c r="F51" s="14"/>
      <c r="G51" s="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ht="11.25" thickBot="1">
      <c r="A52" s="105"/>
      <c r="B52" s="66"/>
      <c r="C52" s="16"/>
      <c r="D52" s="16"/>
      <c r="E52" s="16"/>
      <c r="F52" s="16"/>
      <c r="G52" s="17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</row>
    <row r="53" spans="1:29" ht="10.5">
      <c r="A53" s="118"/>
      <c r="B53" s="116"/>
      <c r="C53" s="118"/>
      <c r="D53" s="118"/>
      <c r="E53" s="118"/>
      <c r="F53" s="118"/>
      <c r="G53" s="118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</row>
    <row r="54" spans="1:29" ht="10.5">
      <c r="A54" s="118"/>
      <c r="B54" s="115"/>
      <c r="C54" s="118"/>
      <c r="D54" s="118"/>
      <c r="E54" s="118"/>
      <c r="F54" s="118"/>
      <c r="G54" s="118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</row>
    <row r="55" spans="1:29" ht="10.5">
      <c r="A55" s="118"/>
      <c r="B55" s="115"/>
      <c r="C55" s="118"/>
      <c r="D55" s="118"/>
      <c r="E55" s="118"/>
      <c r="F55" s="118"/>
      <c r="G55" s="118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</row>
    <row r="56" spans="1:29" ht="10.5">
      <c r="A56" s="118"/>
      <c r="B56" s="115"/>
      <c r="C56" s="118"/>
      <c r="D56" s="118"/>
      <c r="E56" s="118"/>
      <c r="F56" s="118"/>
      <c r="G56" s="118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</row>
    <row r="57" spans="1:29" ht="10.5">
      <c r="A57" s="118"/>
      <c r="B57" s="115"/>
      <c r="C57" s="118"/>
      <c r="D57" s="118"/>
      <c r="E57" s="118"/>
      <c r="F57" s="118"/>
      <c r="G57" s="118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</row>
    <row r="58" spans="1:29" ht="10.5">
      <c r="A58" s="118"/>
      <c r="B58" s="115"/>
      <c r="C58" s="118"/>
      <c r="D58" s="118"/>
      <c r="E58" s="118"/>
      <c r="F58" s="118"/>
      <c r="G58" s="118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</row>
    <row r="59" spans="1:29" ht="10.5">
      <c r="A59" s="118"/>
      <c r="B59" s="115"/>
      <c r="C59" s="118"/>
      <c r="D59" s="118"/>
      <c r="E59" s="118"/>
      <c r="F59" s="118"/>
      <c r="G59" s="118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29" ht="10.5">
      <c r="A60" s="118"/>
      <c r="B60" s="115"/>
      <c r="C60" s="118"/>
      <c r="D60" s="118"/>
      <c r="E60" s="118"/>
      <c r="F60" s="118"/>
      <c r="G60" s="118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1:29" ht="10.5">
      <c r="A61" s="118"/>
      <c r="B61" s="115"/>
      <c r="C61" s="118"/>
      <c r="D61" s="118"/>
      <c r="E61" s="118"/>
      <c r="F61" s="118"/>
      <c r="G61" s="118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ht="10.5">
      <c r="A62" s="118"/>
      <c r="B62" s="115"/>
      <c r="C62" s="118"/>
      <c r="D62" s="118"/>
      <c r="E62" s="118"/>
      <c r="F62" s="118"/>
      <c r="G62" s="118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1:29" ht="10.5">
      <c r="A63" s="118"/>
      <c r="B63" s="115"/>
      <c r="C63" s="118"/>
      <c r="D63" s="118"/>
      <c r="E63" s="118"/>
      <c r="F63" s="118"/>
      <c r="G63" s="118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</row>
    <row r="64" spans="1:29" ht="10.5">
      <c r="A64" s="118"/>
      <c r="B64" s="115"/>
      <c r="C64" s="118"/>
      <c r="D64" s="118"/>
      <c r="E64" s="118"/>
      <c r="F64" s="118"/>
      <c r="G64" s="118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</row>
    <row r="65" spans="1:29" ht="10.5">
      <c r="A65" s="118"/>
      <c r="B65" s="115"/>
      <c r="C65" s="118"/>
      <c r="D65" s="118"/>
      <c r="E65" s="118"/>
      <c r="F65" s="118"/>
      <c r="G65" s="118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</row>
    <row r="66" spans="1:29" ht="10.5">
      <c r="A66" s="118"/>
      <c r="B66" s="115"/>
      <c r="C66" s="118"/>
      <c r="D66" s="118"/>
      <c r="E66" s="118"/>
      <c r="F66" s="118"/>
      <c r="G66" s="118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</row>
    <row r="67" spans="1:29" ht="10.5">
      <c r="A67" s="118"/>
      <c r="B67" s="115"/>
      <c r="C67" s="118"/>
      <c r="D67" s="118"/>
      <c r="E67" s="118"/>
      <c r="F67" s="118"/>
      <c r="G67" s="118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</row>
    <row r="68" spans="1:29" ht="10.5">
      <c r="A68" s="118"/>
      <c r="B68" s="115"/>
      <c r="C68" s="118"/>
      <c r="D68" s="118"/>
      <c r="E68" s="118"/>
      <c r="F68" s="118"/>
      <c r="G68" s="118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</row>
    <row r="69" spans="1:29" ht="10.5">
      <c r="A69" s="118"/>
      <c r="B69" s="115"/>
      <c r="C69" s="118"/>
      <c r="D69" s="118"/>
      <c r="E69" s="118"/>
      <c r="F69" s="118"/>
      <c r="G69" s="118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ht="10.5">
      <c r="A70" s="118"/>
      <c r="B70" s="115"/>
      <c r="C70" s="118"/>
      <c r="D70" s="118"/>
      <c r="E70" s="118"/>
      <c r="F70" s="118"/>
      <c r="G70" s="118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</row>
    <row r="71" spans="1:29" ht="10.5">
      <c r="A71" s="118"/>
      <c r="B71" s="115"/>
      <c r="C71" s="118"/>
      <c r="D71" s="118"/>
      <c r="E71" s="118"/>
      <c r="F71" s="118"/>
      <c r="G71" s="118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</row>
    <row r="72" spans="1:29" ht="10.5">
      <c r="A72" s="118"/>
      <c r="B72" s="115"/>
      <c r="C72" s="118"/>
      <c r="D72" s="118"/>
      <c r="E72" s="118"/>
      <c r="F72" s="118"/>
      <c r="G72" s="118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</row>
    <row r="73" spans="1:29" ht="10.5">
      <c r="A73" s="118"/>
      <c r="B73" s="115"/>
      <c r="C73" s="118"/>
      <c r="D73" s="118"/>
      <c r="E73" s="118"/>
      <c r="F73" s="118"/>
      <c r="G73" s="118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</row>
    <row r="74" spans="1:29" ht="10.5">
      <c r="A74" s="118"/>
      <c r="B74" s="115"/>
      <c r="C74" s="118"/>
      <c r="D74" s="118"/>
      <c r="E74" s="118"/>
      <c r="F74" s="118"/>
      <c r="G74" s="118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29" ht="10.5">
      <c r="A75" s="118"/>
      <c r="B75" s="115"/>
      <c r="C75" s="118"/>
      <c r="D75" s="118"/>
      <c r="E75" s="118"/>
      <c r="F75" s="118"/>
      <c r="G75" s="118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ht="10.5">
      <c r="A76" s="118"/>
      <c r="B76" s="115"/>
      <c r="C76" s="118"/>
      <c r="D76" s="118"/>
      <c r="E76" s="118"/>
      <c r="F76" s="118"/>
      <c r="G76" s="118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</row>
    <row r="77" spans="1:29" ht="10.5">
      <c r="A77" s="118"/>
      <c r="B77" s="115"/>
      <c r="C77" s="118"/>
      <c r="D77" s="118"/>
      <c r="E77" s="118"/>
      <c r="F77" s="118"/>
      <c r="G77" s="118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</row>
    <row r="78" spans="1:29" ht="10.5">
      <c r="A78" s="118"/>
      <c r="B78" s="115"/>
      <c r="C78" s="118"/>
      <c r="D78" s="118"/>
      <c r="E78" s="118"/>
      <c r="F78" s="118"/>
      <c r="G78" s="118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</row>
    <row r="79" spans="1:29" ht="10.5">
      <c r="A79" s="118"/>
      <c r="B79" s="115"/>
      <c r="C79" s="118"/>
      <c r="D79" s="118"/>
      <c r="E79" s="118"/>
      <c r="F79" s="118"/>
      <c r="G79" s="118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</row>
    <row r="80" spans="1:29" ht="10.5">
      <c r="A80" s="118"/>
      <c r="B80" s="115"/>
      <c r="C80" s="118"/>
      <c r="D80" s="118"/>
      <c r="E80" s="118"/>
      <c r="F80" s="118"/>
      <c r="G80" s="118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</row>
    <row r="81" spans="1:29" ht="10.5">
      <c r="A81" s="118"/>
      <c r="B81" s="115"/>
      <c r="C81" s="118"/>
      <c r="D81" s="118"/>
      <c r="E81" s="118"/>
      <c r="F81" s="118"/>
      <c r="G81" s="118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</row>
    <row r="82" spans="1:29" ht="10.5">
      <c r="A82" s="118"/>
      <c r="B82" s="115"/>
      <c r="C82" s="118"/>
      <c r="D82" s="118"/>
      <c r="E82" s="118"/>
      <c r="F82" s="118"/>
      <c r="G82" s="118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</row>
    <row r="83" spans="1:29" ht="10.5">
      <c r="A83" s="118"/>
      <c r="B83" s="115"/>
      <c r="C83" s="118"/>
      <c r="D83" s="118"/>
      <c r="E83" s="118"/>
      <c r="F83" s="118"/>
      <c r="G83" s="118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1:29" ht="10.5">
      <c r="A84" s="118"/>
      <c r="B84" s="115"/>
      <c r="C84" s="118"/>
      <c r="D84" s="118"/>
      <c r="E84" s="118"/>
      <c r="F84" s="118"/>
      <c r="G84" s="118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1:29" ht="10.5">
      <c r="A85" s="118"/>
      <c r="B85" s="115"/>
      <c r="C85" s="118"/>
      <c r="D85" s="118"/>
      <c r="E85" s="118"/>
      <c r="F85" s="118"/>
      <c r="G85" s="11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6" spans="1:29" ht="10.5">
      <c r="A86" s="118"/>
      <c r="B86" s="115"/>
      <c r="C86" s="118"/>
      <c r="D86" s="118"/>
      <c r="E86" s="118"/>
      <c r="F86" s="118"/>
      <c r="G86" s="118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</row>
    <row r="87" spans="1:29" ht="10.5">
      <c r="A87" s="118"/>
      <c r="B87" s="115"/>
      <c r="C87" s="118"/>
      <c r="D87" s="118"/>
      <c r="E87" s="118"/>
      <c r="F87" s="118"/>
      <c r="G87" s="118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 ht="10.5">
      <c r="A88" s="118"/>
      <c r="B88" s="115"/>
      <c r="C88" s="118"/>
      <c r="D88" s="118"/>
      <c r="E88" s="118"/>
      <c r="F88" s="118"/>
      <c r="G88" s="118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 ht="10.5">
      <c r="A89" s="118"/>
      <c r="B89" s="115"/>
      <c r="C89" s="118"/>
      <c r="D89" s="118"/>
      <c r="E89" s="118"/>
      <c r="F89" s="118"/>
      <c r="G89" s="118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 ht="10.5">
      <c r="A90" s="118"/>
      <c r="B90" s="115"/>
      <c r="C90" s="118"/>
      <c r="D90" s="118"/>
      <c r="E90" s="118"/>
      <c r="F90" s="118"/>
      <c r="G90" s="118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1:29" ht="10.5">
      <c r="A91" s="118"/>
      <c r="B91" s="115"/>
      <c r="C91" s="118"/>
      <c r="D91" s="118"/>
      <c r="E91" s="118"/>
      <c r="F91" s="118"/>
      <c r="G91" s="118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1:29" ht="10.5">
      <c r="A92" s="118"/>
      <c r="B92" s="115"/>
      <c r="C92" s="118"/>
      <c r="D92" s="118"/>
      <c r="E92" s="118"/>
      <c r="F92" s="118"/>
      <c r="G92" s="118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1:29" ht="10.5">
      <c r="A93" s="118"/>
      <c r="B93" s="115"/>
      <c r="C93" s="118"/>
      <c r="D93" s="118"/>
      <c r="E93" s="118"/>
      <c r="F93" s="118"/>
      <c r="G93" s="118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</row>
    <row r="94" spans="1:29" ht="10.5">
      <c r="A94" s="118"/>
      <c r="B94" s="115"/>
      <c r="C94" s="118"/>
      <c r="D94" s="118"/>
      <c r="E94" s="118"/>
      <c r="F94" s="118"/>
      <c r="G94" s="118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1:29" ht="10.5">
      <c r="A95" s="118"/>
      <c r="B95" s="115"/>
      <c r="C95" s="118"/>
      <c r="D95" s="118"/>
      <c r="E95" s="118"/>
      <c r="F95" s="118"/>
      <c r="G95" s="118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1:29" ht="10.5">
      <c r="A96" s="118"/>
      <c r="B96" s="115"/>
      <c r="C96" s="118"/>
      <c r="D96" s="118"/>
      <c r="E96" s="118"/>
      <c r="F96" s="118"/>
      <c r="G96" s="118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1:29" ht="10.5">
      <c r="A97" s="118"/>
      <c r="B97" s="115"/>
      <c r="C97" s="118"/>
      <c r="D97" s="118"/>
      <c r="E97" s="118"/>
      <c r="F97" s="118"/>
      <c r="G97" s="118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</row>
    <row r="98" spans="1:29" ht="10.5">
      <c r="A98" s="118"/>
      <c r="B98" s="115"/>
      <c r="C98" s="118"/>
      <c r="D98" s="118"/>
      <c r="E98" s="118"/>
      <c r="F98" s="118"/>
      <c r="G98" s="118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1:29" ht="10.5">
      <c r="A99" s="118"/>
      <c r="B99" s="115"/>
      <c r="C99" s="118"/>
      <c r="D99" s="118"/>
      <c r="E99" s="118"/>
      <c r="F99" s="118"/>
      <c r="G99" s="118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1:29" ht="10.5">
      <c r="A100" s="118"/>
      <c r="B100" s="115"/>
      <c r="C100" s="118"/>
      <c r="D100" s="118"/>
      <c r="E100" s="118"/>
      <c r="F100" s="118"/>
      <c r="G100" s="118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</row>
    <row r="101" spans="1:29" ht="10.5">
      <c r="A101" s="118"/>
      <c r="B101" s="115"/>
      <c r="C101" s="118"/>
      <c r="D101" s="118"/>
      <c r="E101" s="118"/>
      <c r="F101" s="118"/>
      <c r="G101" s="118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</row>
    <row r="102" spans="1:29" ht="10.5">
      <c r="A102" s="118"/>
      <c r="B102" s="115"/>
      <c r="C102" s="118"/>
      <c r="D102" s="118"/>
      <c r="E102" s="118"/>
      <c r="F102" s="118"/>
      <c r="G102" s="118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</row>
    <row r="103" spans="1:29" ht="10.5">
      <c r="A103" s="118"/>
      <c r="B103" s="115"/>
      <c r="C103" s="118"/>
      <c r="D103" s="118"/>
      <c r="E103" s="118"/>
      <c r="F103" s="118"/>
      <c r="G103" s="118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</row>
    <row r="104" spans="1:29" ht="10.5">
      <c r="A104" s="118"/>
      <c r="B104" s="115"/>
      <c r="C104" s="118"/>
      <c r="D104" s="118"/>
      <c r="E104" s="118"/>
      <c r="F104" s="118"/>
      <c r="G104" s="118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</row>
    <row r="105" spans="1:29" ht="10.5">
      <c r="A105" s="118"/>
      <c r="B105" s="115"/>
      <c r="C105" s="118"/>
      <c r="D105" s="118"/>
      <c r="E105" s="118"/>
      <c r="F105" s="118"/>
      <c r="G105" s="118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</row>
    <row r="106" spans="1:29" ht="10.5">
      <c r="A106" s="118"/>
      <c r="B106" s="115"/>
      <c r="C106" s="118"/>
      <c r="D106" s="118"/>
      <c r="E106" s="118"/>
      <c r="F106" s="118"/>
      <c r="G106" s="118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</row>
    <row r="107" spans="1:29" ht="10.5">
      <c r="A107" s="118"/>
      <c r="B107" s="115"/>
      <c r="C107" s="118"/>
      <c r="D107" s="118"/>
      <c r="E107" s="118"/>
      <c r="F107" s="118"/>
      <c r="G107" s="118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</row>
    <row r="108" spans="1:29" ht="10.5">
      <c r="A108" s="118"/>
      <c r="B108" s="115"/>
      <c r="C108" s="118"/>
      <c r="D108" s="118"/>
      <c r="E108" s="118"/>
      <c r="F108" s="118"/>
      <c r="G108" s="118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</row>
    <row r="109" spans="8:29" ht="10.5"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</row>
    <row r="110" spans="8:29" ht="10.5"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</row>
    <row r="111" spans="8:29" ht="10.5"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</row>
    <row r="112" spans="8:29" ht="10.5"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</row>
    <row r="113" spans="8:29" ht="10.5"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</row>
    <row r="114" spans="8:29" ht="10.5"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</row>
    <row r="115" spans="8:29" ht="10.5"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</row>
    <row r="116" spans="8:29" ht="10.5"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</row>
    <row r="117" spans="8:29" ht="10.5"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</row>
  </sheetData>
  <sheetProtection password="EE81"/>
  <printOptions horizontalCentered="1" verticalCentered="1"/>
  <pageMargins left="0.1968503937007874" right="0.1968503937007874" top="0.1968503937007874" bottom="0.1968503937007874" header="0.5" footer="0.5"/>
  <pageSetup horizontalDpi="240" verticalDpi="24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NRVA</dc:creator>
  <cp:keywords/>
  <dc:description/>
  <cp:lastModifiedBy>jesue</cp:lastModifiedBy>
  <dcterms:created xsi:type="dcterms:W3CDTF">1996-09-15T14:49:07Z</dcterms:created>
  <dcterms:modified xsi:type="dcterms:W3CDTF">2002-08-04T17:52:27Z</dcterms:modified>
  <cp:category/>
  <cp:version/>
  <cp:contentType/>
  <cp:contentStatus/>
</cp:coreProperties>
</file>